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"/>
    </mc:Choice>
  </mc:AlternateContent>
  <bookViews>
    <workbookView xWindow="0" yWindow="0" windowWidth="8625" windowHeight="12120"/>
  </bookViews>
  <sheets>
    <sheet name="Sprint Hurdles - Men" sheetId="1" r:id="rId1"/>
    <sheet name="Men's Hurdle Standards" sheetId="3" r:id="rId2"/>
    <sheet name="Exhibition" sheetId="5" r:id="rId3"/>
    <sheet name="DOB" sheetId="4" r:id="rId4"/>
    <sheet name="Sprint Hurdles - Women" sheetId="2" r:id="rId5"/>
  </sheets>
  <definedNames>
    <definedName name="_xlnm._FilterDatabase" localSheetId="0" hidden="1">'Sprint Hurdles - Men'!$M$1:$M$312</definedName>
    <definedName name="_xlnm.Print_Area" localSheetId="0">'Sprint Hurdles - Men'!$A$1:$L$291</definedName>
    <definedName name="_xlnm.Print_Titles" localSheetId="0">'Sprint Hurdles - Men'!$1:$6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60" i="1"/>
  <c r="C126" i="1" l="1"/>
  <c r="C22" i="1" l="1"/>
  <c r="C165" i="1" l="1"/>
  <c r="C8" i="1" l="1"/>
  <c r="C132" i="1"/>
  <c r="C131" i="1"/>
  <c r="C7" i="1"/>
  <c r="C166" i="1" l="1"/>
  <c r="C154" i="1"/>
  <c r="C144" i="1"/>
  <c r="C260" i="1" l="1"/>
  <c r="C239" i="1"/>
  <c r="C238" i="1"/>
  <c r="C235" i="1"/>
  <c r="C228" i="1"/>
  <c r="C217" i="1"/>
  <c r="C216" i="1"/>
  <c r="C189" i="1"/>
  <c r="C71" i="1"/>
  <c r="C46" i="1"/>
  <c r="C32" i="1" l="1"/>
  <c r="C34" i="1"/>
  <c r="C35" i="1"/>
  <c r="C37" i="1"/>
  <c r="C38" i="1"/>
  <c r="C39" i="1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C17" i="1" l="1"/>
  <c r="C133" i="1" l="1"/>
  <c r="C70" i="1"/>
  <c r="C28" i="1"/>
  <c r="C27" i="1"/>
  <c r="C26" i="1"/>
  <c r="C24" i="1"/>
  <c r="C23" i="1"/>
  <c r="C284" i="1" l="1"/>
  <c r="C237" i="1" l="1"/>
  <c r="C29" i="1" l="1"/>
  <c r="C62" i="1" l="1"/>
  <c r="C271" i="1" l="1"/>
  <c r="C81" i="1" l="1"/>
  <c r="C68" i="1" l="1"/>
  <c r="C95" i="1"/>
  <c r="C270" i="1" l="1"/>
  <c r="C223" i="1"/>
  <c r="C247" i="1"/>
  <c r="C10" i="1"/>
  <c r="C234" i="1" l="1"/>
  <c r="C101" i="1"/>
  <c r="C255" i="1" l="1"/>
  <c r="C254" i="1"/>
  <c r="C225" i="1" l="1"/>
  <c r="C257" i="1"/>
  <c r="C253" i="1"/>
  <c r="C204" i="1"/>
  <c r="C203" i="1"/>
  <c r="C202" i="1"/>
  <c r="C201" i="1"/>
  <c r="C273" i="1"/>
  <c r="C251" i="1"/>
  <c r="C250" i="1"/>
  <c r="C246" i="1"/>
  <c r="C123" i="1" l="1"/>
  <c r="C206" i="1" l="1"/>
  <c r="C51" i="1"/>
  <c r="C205" i="1"/>
  <c r="C240" i="1" l="1"/>
  <c r="C135" i="1" l="1"/>
  <c r="C232" i="1"/>
  <c r="C279" i="1" l="1"/>
  <c r="C212" i="1"/>
  <c r="C231" i="1"/>
  <c r="C286" i="1" l="1"/>
  <c r="C285" i="1"/>
  <c r="C287" i="1"/>
  <c r="C281" i="1"/>
  <c r="C256" i="1"/>
  <c r="C261" i="1"/>
  <c r="C262" i="1"/>
  <c r="C236" i="1"/>
  <c r="C215" i="1"/>
  <c r="C170" i="1"/>
  <c r="C175" i="1"/>
  <c r="C134" i="1"/>
  <c r="C93" i="1"/>
  <c r="C100" i="1"/>
  <c r="C66" i="1"/>
  <c r="C67" i="1"/>
  <c r="C69" i="1"/>
  <c r="C73" i="1"/>
  <c r="C72" i="1"/>
  <c r="C36" i="1"/>
  <c r="C52" i="1"/>
  <c r="C30" i="1"/>
  <c r="C208" i="1" l="1"/>
  <c r="C168" i="1"/>
  <c r="C124" i="1"/>
  <c r="C224" i="1"/>
  <c r="C156" i="1"/>
  <c r="C195" i="1" l="1"/>
  <c r="C121" i="1"/>
  <c r="C222" i="1"/>
  <c r="C192" i="1"/>
  <c r="C180" i="1" l="1"/>
  <c r="C198" i="1"/>
  <c r="C14" i="1" l="1"/>
  <c r="C181" i="1" l="1"/>
  <c r="C13" i="1" l="1"/>
  <c r="C151" i="1" l="1"/>
  <c r="C141" i="1"/>
  <c r="C196" i="1" l="1"/>
  <c r="C16" i="1"/>
  <c r="C118" i="1"/>
  <c r="C155" i="1" l="1"/>
  <c r="C172" i="1" l="1"/>
  <c r="C113" i="1"/>
  <c r="C112" i="1"/>
  <c r="C33" i="1"/>
  <c r="C47" i="1"/>
  <c r="C9" i="1"/>
  <c r="C150" i="1"/>
  <c r="C160" i="1"/>
  <c r="C18" i="1"/>
  <c r="C147" i="1" l="1"/>
  <c r="C63" i="1" l="1"/>
  <c r="C185" i="1"/>
  <c r="C61" i="1"/>
  <c r="C59" i="1" l="1"/>
  <c r="C42" i="1" l="1"/>
  <c r="C140" i="1"/>
</calcChain>
</file>

<file path=xl/sharedStrings.xml><?xml version="1.0" encoding="utf-8"?>
<sst xmlns="http://schemas.openxmlformats.org/spreadsheetml/2006/main" count="2876" uniqueCount="822">
  <si>
    <t>Masters American Outdoor Records Progression Sprint Hurdles</t>
  </si>
  <si>
    <t>W35:</t>
  </si>
  <si>
    <t>W40:</t>
  </si>
  <si>
    <t>W45:</t>
  </si>
  <si>
    <t>W50:</t>
  </si>
  <si>
    <t>W55:</t>
  </si>
  <si>
    <t>W60:</t>
  </si>
  <si>
    <t>W65:</t>
  </si>
  <si>
    <t>W70:</t>
  </si>
  <si>
    <t>W75:</t>
  </si>
  <si>
    <t>W80:</t>
  </si>
  <si>
    <t>W85:</t>
  </si>
  <si>
    <t>W90:</t>
  </si>
  <si>
    <t>Age Bracket</t>
  </si>
  <si>
    <t>Age</t>
  </si>
  <si>
    <t>Mark</t>
  </si>
  <si>
    <t>Event</t>
  </si>
  <si>
    <t>Height</t>
  </si>
  <si>
    <t>Name</t>
  </si>
  <si>
    <t>Date</t>
  </si>
  <si>
    <t>Source</t>
  </si>
  <si>
    <t>M35</t>
  </si>
  <si>
    <t>120 Y HH</t>
  </si>
  <si>
    <t>42"</t>
  </si>
  <si>
    <t>17.0</t>
  </si>
  <si>
    <t>h or FAT</t>
  </si>
  <si>
    <t>h</t>
  </si>
  <si>
    <t>15.2</t>
  </si>
  <si>
    <t>Phil Mulkey</t>
  </si>
  <si>
    <t>Note</t>
  </si>
  <si>
    <t>During DECA</t>
  </si>
  <si>
    <t>M40</t>
  </si>
  <si>
    <t/>
  </si>
  <si>
    <t>110 M HH</t>
  </si>
  <si>
    <t>39"</t>
  </si>
  <si>
    <t>15.0</t>
  </si>
  <si>
    <t>FAT</t>
  </si>
  <si>
    <t>Dave Jackson</t>
  </si>
  <si>
    <t>Walt Butler</t>
  </si>
  <si>
    <t>Irvine, CA</t>
  </si>
  <si>
    <t>San Diego, CA</t>
  </si>
  <si>
    <t>Los Angeles, CA</t>
  </si>
  <si>
    <t>M45</t>
  </si>
  <si>
    <t>Jack Greenwood</t>
  </si>
  <si>
    <t>Cologne, West Germany</t>
  </si>
  <si>
    <t>M50</t>
  </si>
  <si>
    <t>36"</t>
  </si>
  <si>
    <t>20.1</t>
  </si>
  <si>
    <t>15.1</t>
  </si>
  <si>
    <t>M55</t>
  </si>
  <si>
    <t>19.3</t>
  </si>
  <si>
    <t>16.8</t>
  </si>
  <si>
    <t>Bill Morales</t>
  </si>
  <si>
    <t>Charles Beaudry</t>
  </si>
  <si>
    <t>Honolulu, HI</t>
  </si>
  <si>
    <t>M60</t>
  </si>
  <si>
    <t>33"</t>
  </si>
  <si>
    <t>30"</t>
  </si>
  <si>
    <t>17.9</t>
  </si>
  <si>
    <t>17.5</t>
  </si>
  <si>
    <t>Stan Thompson</t>
  </si>
  <si>
    <t>Bud Deacon</t>
  </si>
  <si>
    <t>Alfred Guidet</t>
  </si>
  <si>
    <t>M65</t>
  </si>
  <si>
    <t>M70</t>
  </si>
  <si>
    <t>M75</t>
  </si>
  <si>
    <t>Chester Beach</t>
  </si>
  <si>
    <t>22.7</t>
  </si>
  <si>
    <t>21.9</t>
  </si>
  <si>
    <t>Ralph Higgins</t>
  </si>
  <si>
    <t>Russell Meyers</t>
  </si>
  <si>
    <t>Richmond Morcom</t>
  </si>
  <si>
    <t>DOB (M/D/Y)</t>
  </si>
  <si>
    <t>25.2</t>
  </si>
  <si>
    <t>Princeton, NJ</t>
  </si>
  <si>
    <t>Hugh Adams</t>
  </si>
  <si>
    <t>21.4</t>
  </si>
  <si>
    <t>Location (or Home Town)</t>
  </si>
  <si>
    <t>Single-Age 1975</t>
  </si>
  <si>
    <t>22.3</t>
  </si>
  <si>
    <t>Trenton, NJ</t>
  </si>
  <si>
    <t>24.2</t>
  </si>
  <si>
    <t>John Dick</t>
  </si>
  <si>
    <t>Milwaukee, Wisc</t>
  </si>
  <si>
    <t>July 1966</t>
  </si>
  <si>
    <t>Woodland Hills, CA</t>
  </si>
  <si>
    <t>Single-Age 1978</t>
  </si>
  <si>
    <t>16.5</t>
  </si>
  <si>
    <t>Bob Lawson</t>
  </si>
  <si>
    <t>Kenosha, WI</t>
  </si>
  <si>
    <t>15.6</t>
  </si>
  <si>
    <t>Art Barnard</t>
  </si>
  <si>
    <t>Wind</t>
  </si>
  <si>
    <t>80 M HH</t>
  </si>
  <si>
    <t>Ty Brown</t>
  </si>
  <si>
    <t>Jacksonville, FL</t>
  </si>
  <si>
    <t>James Stookey</t>
  </si>
  <si>
    <t>McLean, VA</t>
  </si>
  <si>
    <t>&lt;1.9&gt;</t>
  </si>
  <si>
    <t>27"</t>
  </si>
  <si>
    <t>Melvin Larsen</t>
  </si>
  <si>
    <t>San Sebastian, Spain</t>
  </si>
  <si>
    <t>0.1</t>
  </si>
  <si>
    <t>---</t>
  </si>
  <si>
    <t>Albert Morrow</t>
  </si>
  <si>
    <t>Long Beach, CA</t>
  </si>
  <si>
    <t>&lt;3.2&gt;</t>
  </si>
  <si>
    <t>Ralph Maxwell</t>
  </si>
  <si>
    <t>&lt;1.5&gt;</t>
  </si>
  <si>
    <t>Sacramento, CA</t>
  </si>
  <si>
    <t>100 M HH</t>
  </si>
  <si>
    <t>Eugene, OR</t>
  </si>
  <si>
    <t>Thaddeus Wilson</t>
  </si>
  <si>
    <t>Berea, OH</t>
  </si>
  <si>
    <t>Raleigh, NC</t>
  </si>
  <si>
    <t>Allen Johnson</t>
  </si>
  <si>
    <t>Athens, Greece</t>
  </si>
  <si>
    <t>David Ashford</t>
  </si>
  <si>
    <t>Carolina, Puerto Rico</t>
  </si>
  <si>
    <t>&lt;0.5&gt;</t>
  </si>
  <si>
    <t>Willie Gault</t>
  </si>
  <si>
    <t>Derek Pye</t>
  </si>
  <si>
    <t>Eagle Rock, CA</t>
  </si>
  <si>
    <t>&lt;1.3&gt;</t>
  </si>
  <si>
    <t>&lt;0.7&gt;</t>
  </si>
  <si>
    <t>http://mastershistory.org/masters-us-records-progressions/</t>
  </si>
  <si>
    <t>Masters World Records:  (WMA website link)</t>
  </si>
  <si>
    <t>Masters American Records:  (USATF Masters website link)</t>
  </si>
  <si>
    <t>Masters USATF Convention Records Reports:  (Link)</t>
  </si>
  <si>
    <t>Masters USATF Outdoor Championship Meet Programs:  (Link)</t>
  </si>
  <si>
    <t>Masters USATF Indoor Championship Meet Programs: (Link)</t>
  </si>
  <si>
    <t>Masters Outdoor World Championship Meet Programs: (Link)</t>
  </si>
  <si>
    <t>Masters Indoor World Championship Meet Programs: (Link)</t>
  </si>
  <si>
    <t>Masters Canadian Outdoor Championship (1974): (Link)</t>
  </si>
  <si>
    <t>Wikipedia: Unofficial World Records Progressions (some marks were never ratified):  (website link)</t>
  </si>
  <si>
    <t>Wikipedia: Unofficial US Records (some marks were never ratified):  (website link)</t>
  </si>
  <si>
    <t>Masters US Records Progressions: (Link)</t>
  </si>
  <si>
    <t>Book: “Masters Track and Field A History”; Leonard T. Olson</t>
  </si>
  <si>
    <t>Publication:  CMITT (1975 and 1980): (Link)</t>
  </si>
  <si>
    <t>Publication: Masters Newsletter (1973 and 1977): (Link)</t>
  </si>
  <si>
    <t>Publication: National Masters News (1977 to 2006): (Link)</t>
  </si>
  <si>
    <t>Publication: Nor Cal Running Review (West Valley Newsletter) (1969 to 1981): (Link)</t>
  </si>
  <si>
    <t>Publication: San Diego Track Club newsletter (1970 and 1972): (Link)</t>
  </si>
  <si>
    <t>Publication: SFVTC newsletter: (Link)</t>
  </si>
  <si>
    <t>Publication: Single-Age-Records (1972 to 2006):  (Link)</t>
  </si>
  <si>
    <t>Publication: USMITT: (Link)</t>
  </si>
  <si>
    <t>Publication: Veteris: (Link)</t>
  </si>
  <si>
    <t>Publication:  WAVA newsletter:  (Link)</t>
  </si>
  <si>
    <t>Website: mastersathletics dot net:  (website link)</t>
  </si>
  <si>
    <t>&lt;1.1&gt;</t>
  </si>
  <si>
    <t>USATF &amp; WMA &amp; Wiki</t>
  </si>
  <si>
    <t>Single-Age 1981</t>
  </si>
  <si>
    <t>Single-Age 1981 &amp; USMITT April 1973</t>
  </si>
  <si>
    <t>13.9</t>
  </si>
  <si>
    <t>Source(s)</t>
  </si>
  <si>
    <t>27.5</t>
  </si>
  <si>
    <t>16.4</t>
  </si>
  <si>
    <t>14.9</t>
  </si>
  <si>
    <t>John Dobroth</t>
  </si>
  <si>
    <t>Pasadena, CA</t>
  </si>
  <si>
    <t>Edinburg, TX</t>
  </si>
  <si>
    <t>15.5</t>
  </si>
  <si>
    <t>Gresham, OR</t>
  </si>
  <si>
    <t>Goteborg</t>
  </si>
  <si>
    <t>23.1</t>
  </si>
  <si>
    <t>Westwood, CA</t>
  </si>
  <si>
    <t>Ted Rademaker</t>
  </si>
  <si>
    <t>Single-Age 1973</t>
  </si>
  <si>
    <t>Bracket</t>
  </si>
  <si>
    <t xml:space="preserve">15.1 </t>
  </si>
  <si>
    <t>16.1</t>
  </si>
  <si>
    <t>Jonathon Sharp</t>
  </si>
  <si>
    <t>18.7</t>
  </si>
  <si>
    <t>Single-Age 1981 &amp; 1974 US Championship Program</t>
  </si>
  <si>
    <t>18.8</t>
  </si>
  <si>
    <t>Glendale, CA</t>
  </si>
  <si>
    <t>Orval Gillette</t>
  </si>
  <si>
    <t>19.2</t>
  </si>
  <si>
    <t>23.4</t>
  </si>
  <si>
    <t>Ed Lowell</t>
  </si>
  <si>
    <t>18.5</t>
  </si>
  <si>
    <t>17.6</t>
  </si>
  <si>
    <t>22.6</t>
  </si>
  <si>
    <t>Claude Hills</t>
  </si>
  <si>
    <t>21.0</t>
  </si>
  <si>
    <t>1974</t>
  </si>
  <si>
    <t>Other Programs</t>
  </si>
  <si>
    <t>USMITT Dec 1974</t>
  </si>
  <si>
    <t>40-49</t>
  </si>
  <si>
    <t>50-59</t>
  </si>
  <si>
    <t>110M &amp; 39"</t>
  </si>
  <si>
    <t>110M &amp; 36"</t>
  </si>
  <si>
    <t>110M &amp; 33"</t>
  </si>
  <si>
    <t>At the end of 1973 M50 + records were not formal yet</t>
  </si>
  <si>
    <t>By end of 1973 Peter Mundle was US Records Chair</t>
  </si>
  <si>
    <t>SFVTC May 1975</t>
  </si>
  <si>
    <t>Single-Age 1978 &amp; 1978 US Championship Program</t>
  </si>
  <si>
    <t>George Braceland</t>
  </si>
  <si>
    <t>?</t>
  </si>
  <si>
    <t>20.9</t>
  </si>
  <si>
    <t>Richard Lacey</t>
  </si>
  <si>
    <t>18.9</t>
  </si>
  <si>
    <t>19.69</t>
  </si>
  <si>
    <t>By 1979 Peter Mundle was the WAVA WR Chair</t>
  </si>
  <si>
    <t>17.3</t>
  </si>
  <si>
    <t>Robert Hunt</t>
  </si>
  <si>
    <t>Burl Gist</t>
  </si>
  <si>
    <t>21.5</t>
  </si>
  <si>
    <t>20.93</t>
  </si>
  <si>
    <t>Single-Age 1981 &amp; [NMN Dec 1979 &amp; July 1981]</t>
  </si>
  <si>
    <t>Single-Age 1981 &amp; SFVTC June 1975 &amp; 1978 US Championship Program &amp; [NMN Dec 1979 &amp; July 1981]</t>
  </si>
  <si>
    <t>60-69</t>
  </si>
  <si>
    <t>70-79</t>
  </si>
  <si>
    <t>see M60</t>
  </si>
  <si>
    <t>WAVA-4 Mar 1981</t>
  </si>
  <si>
    <t>110 M &amp; 36"</t>
  </si>
  <si>
    <t>100 M &amp; 33"</t>
  </si>
  <si>
    <t>80 M &amp; 30"</t>
  </si>
  <si>
    <t>WAVA-6 Dec 1981</t>
  </si>
  <si>
    <t>30" or 33"</t>
  </si>
  <si>
    <t>22.2</t>
  </si>
  <si>
    <t>Virgil McIntyre</t>
  </si>
  <si>
    <t>1970</t>
  </si>
  <si>
    <t>25.3</t>
  </si>
  <si>
    <t>Winfield McFadden</t>
  </si>
  <si>
    <t>National Masters News Winter 1978:  Ted Cain suspended for two years (age)</t>
  </si>
  <si>
    <t>Single-Age 1981 &amp; SFVTC June 1975 &amp; 1972 US Championship Program &amp; [NMN Dec 1979 &amp; July 1981] &amp; WAVA-4</t>
  </si>
  <si>
    <t>15.4</t>
  </si>
  <si>
    <t>15.3</t>
  </si>
  <si>
    <t>Single-Age 1974 &amp; NorCal July 1973</t>
  </si>
  <si>
    <t>19.46</t>
  </si>
  <si>
    <t>Stan Druckery</t>
  </si>
  <si>
    <t>Charles Miller</t>
  </si>
  <si>
    <t>Greg Foster</t>
  </si>
  <si>
    <t>Mel Larsen</t>
  </si>
  <si>
    <t>Bob Boal</t>
  </si>
  <si>
    <t>Tom Patsalis</t>
  </si>
  <si>
    <t>Russel Hargreaves</t>
  </si>
  <si>
    <t>22.8</t>
  </si>
  <si>
    <t>Bob MacConaghy</t>
  </si>
  <si>
    <t>Al Feola</t>
  </si>
  <si>
    <t>LA Times June 1972</t>
  </si>
  <si>
    <t>NorCal June 1972 Senior Sports Intl. &amp; LA Times 1972</t>
  </si>
  <si>
    <t>Single-Age 1976</t>
  </si>
  <si>
    <t>Fullerton, CA</t>
  </si>
  <si>
    <t>3 Races One day ?</t>
  </si>
  <si>
    <t>21.3</t>
  </si>
  <si>
    <t>21.1</t>
  </si>
  <si>
    <t>24.6</t>
  </si>
  <si>
    <t>Buell Crane</t>
  </si>
  <si>
    <t>Santa Barbara, CA</t>
  </si>
  <si>
    <t>Single-Age 1977</t>
  </si>
  <si>
    <t>19.6</t>
  </si>
  <si>
    <t>Ted Hatlen</t>
  </si>
  <si>
    <t>Greshham, OR</t>
  </si>
  <si>
    <t>USMITT Feb 1971 &amp; 1972-1973 US Championship Program &amp; Single-Age 1978</t>
  </si>
  <si>
    <t>WAVA-4 (Mar 1981)  &amp; Nor Cal Aug 1970 &amp; Single-Age 1978</t>
  </si>
  <si>
    <t>16.7</t>
  </si>
  <si>
    <t>18.0</t>
  </si>
  <si>
    <t>New York, NY</t>
  </si>
  <si>
    <t>5/15/1977</t>
  </si>
  <si>
    <t>15.85</t>
  </si>
  <si>
    <t>Greshem, OR</t>
  </si>
  <si>
    <t>1972 &amp; 1973 US Championship Program &amp; Nor Cal Aug 1971</t>
  </si>
  <si>
    <t>23.0</t>
  </si>
  <si>
    <t>14.5</t>
  </si>
  <si>
    <t>James O 'Hara</t>
  </si>
  <si>
    <t>Bob Boal /Southeastern U.S. Masters Track &amp; Field Meet (North Carolina) (1971 to 2015):  (Link)</t>
  </si>
  <si>
    <t>1972 Meet Results</t>
  </si>
  <si>
    <t>Single-Age 1977 &amp; 1972 Meet Results</t>
  </si>
  <si>
    <t>Club West Meet</t>
  </si>
  <si>
    <t>Single-Age 1975 &amp; USMITT Dec 1974</t>
  </si>
  <si>
    <t>SFVTC June 1975 &amp; SAR 1978 &amp; Honolulu Star-Bulletin May 20, 1974</t>
  </si>
  <si>
    <t>Single-Age 1974 &amp; Honolulu Star-Bulletin July 22, 1973</t>
  </si>
  <si>
    <t>July 1973</t>
  </si>
  <si>
    <t>Honolulu Star-Bulletin Apr 18, 1973</t>
  </si>
  <si>
    <t>13.8</t>
  </si>
  <si>
    <t>NMN Summer 1978</t>
  </si>
  <si>
    <t>Grandfather Games</t>
  </si>
  <si>
    <t>Alvin Henry</t>
  </si>
  <si>
    <t>NMN July 1979</t>
  </si>
  <si>
    <t>US Nationals in Oregon [NMN July 1979]</t>
  </si>
  <si>
    <t>35-39</t>
  </si>
  <si>
    <t>110 M &amp; 30"</t>
  </si>
  <si>
    <t>Year</t>
  </si>
  <si>
    <t>NMN Aug 1979 [Chester Beach ran for Corona Del Mar TC]</t>
  </si>
  <si>
    <t>Santa Ana, CA</t>
  </si>
  <si>
    <t>West Region meet</t>
  </si>
  <si>
    <t>Pan Am Games</t>
  </si>
  <si>
    <t>Pomona, CA</t>
  </si>
  <si>
    <t>WAVA-4 (Mar 1981) &amp; NMN Oct 1979</t>
  </si>
  <si>
    <t>Master (IA = 40-44; IB = 45-49 2A = 50-54; 2B = 55-59 3A = 60-64; 3B = 65-69 4A = 70-74; 4B = 75-79 5A z 80 and over)</t>
  </si>
  <si>
    <t>Sub-Master's (SI = 30-34; S2 = 35-39)</t>
  </si>
  <si>
    <t>WAVA-1 May 1980</t>
  </si>
  <si>
    <t>Inches</t>
  </si>
  <si>
    <t>centimeter</t>
  </si>
  <si>
    <t>110 M &amp; 39"</t>
  </si>
  <si>
    <t>WAVA-2</t>
  </si>
  <si>
    <t>US Nationals in PA July 1980 [WAVA-2 Sept 1980]</t>
  </si>
  <si>
    <t>Herbert Miller</t>
  </si>
  <si>
    <t>Puerto Rico</t>
  </si>
  <si>
    <t>1st Canadian World Championship  Aug.1975 [Program &amp; Veteris July 1974]</t>
  </si>
  <si>
    <t>99.6 ?</t>
  </si>
  <si>
    <t>1st Canadian Championship</t>
  </si>
  <si>
    <t>18.1</t>
  </si>
  <si>
    <t>NMN Oct 1985</t>
  </si>
  <si>
    <t>Indianapolis, IN</t>
  </si>
  <si>
    <t>Veteris Oct 1974 &amp; USMITT July 1974</t>
  </si>
  <si>
    <t>Vancouver, BC, Canada</t>
  </si>
  <si>
    <t>Single-Age 1981 &amp; Veteris Aug 1975</t>
  </si>
  <si>
    <t>0.7</t>
  </si>
  <si>
    <t>22.5</t>
  </si>
  <si>
    <t>Single-Age 1978 &amp; Veteris Aug 1976</t>
  </si>
  <si>
    <t>Aug 1977 Gothenburg, Sweden (Veteris Dec 1976)</t>
  </si>
  <si>
    <t>110 M &amp; 33"</t>
  </si>
  <si>
    <t>Men's Hurdle Standards</t>
  </si>
  <si>
    <t>West Region</t>
  </si>
  <si>
    <t>14.2</t>
  </si>
  <si>
    <t>Veteris July 1977 &amp; USMITT Aug 1977</t>
  </si>
  <si>
    <t>19.7</t>
  </si>
  <si>
    <t>Atlanta, GA</t>
  </si>
  <si>
    <t>Veteris Dec 1978 &amp; National Masters News</t>
  </si>
  <si>
    <t>1971 Glendale Meet Results</t>
  </si>
  <si>
    <t>20.0</t>
  </si>
  <si>
    <t>Single-Age 1978 &amp; 1972 Meet Results</t>
  </si>
  <si>
    <t>1973 Meet Results</t>
  </si>
  <si>
    <t>Single-Age 1975  [Note: 1970 Virgil was on the Seniors Track Club]  [Maybe this mark is from the Dec 1970 Glendale Deca - maybe] [ Virgila lived in AZ]</t>
  </si>
  <si>
    <t>Irvine Senior Games</t>
  </si>
  <si>
    <t>SFVTC July 1975</t>
  </si>
  <si>
    <t>14.8</t>
  </si>
  <si>
    <t>SFVTC Aug 1975</t>
  </si>
  <si>
    <t>SFVTC  July &amp; Aug 1975</t>
  </si>
  <si>
    <t>Hancock College, CA</t>
  </si>
  <si>
    <t>Santa Maria Times Aug 5, 1974</t>
  </si>
  <si>
    <t>Single-Age 1975 and Santa Maria Times Aug 5, 1974 [Living in Santa Barbara in 1974]</t>
  </si>
  <si>
    <t>Single-Age 1981   [Side note:  Living in Hayward, CA in 1974; 1978 in Dousman, WI]</t>
  </si>
  <si>
    <t>Gainesville, FL</t>
  </si>
  <si>
    <t>During DECA Florida Relays</t>
  </si>
  <si>
    <t>14.1</t>
  </si>
  <si>
    <t>SFVTC June 1976</t>
  </si>
  <si>
    <t>Masters Records Reference Documents:    http://mastershistory.org/masters-records-reference-documents/</t>
  </si>
  <si>
    <t>Masters American Outdoor Records Progression for the Sprint Hurdles (High Hurdles) - Men</t>
  </si>
  <si>
    <t>110 M</t>
  </si>
  <si>
    <t>110 M ?</t>
  </si>
  <si>
    <t>US Outdoor Nationals 1985</t>
  </si>
  <si>
    <t>100 M</t>
  </si>
  <si>
    <t>80 M</t>
  </si>
  <si>
    <t>Single-Age 1976 &amp; 1973 Meet Results &amp; USMITT Aug 1973</t>
  </si>
  <si>
    <t>1974 Meet Results &amp; USMITT June 1974</t>
  </si>
  <si>
    <t>19.8</t>
  </si>
  <si>
    <t>USMITT Aug 1974</t>
  </si>
  <si>
    <t>Single-Age 1975 &amp; USMITT Aug 1974</t>
  </si>
  <si>
    <t>US Nationals July 1974</t>
  </si>
  <si>
    <t>Veteris Oct 1974 &amp; USMITT Aug 1974</t>
  </si>
  <si>
    <t>NMN Aug 1994</t>
  </si>
  <si>
    <t>100 M &amp; 36"</t>
  </si>
  <si>
    <t>1975 Toronto World Results [1977 Sweden program states 23.6] &amp; Veteris Dec 1975 &amp; USMITT Oct 1975</t>
  </si>
  <si>
    <t>USMITT Sept 1976</t>
  </si>
  <si>
    <t>Single-Age 1978 &amp; Veteris Aug 1976 &amp; USMITT Sept 1976</t>
  </si>
  <si>
    <t>Naperville, Illnois</t>
  </si>
  <si>
    <t>Single-Age 1978 &amp; USMITT April 1978</t>
  </si>
  <si>
    <t>US Nationals 1978 [USMITT June 1978]</t>
  </si>
  <si>
    <t>110 M &amp; 42"</t>
  </si>
  <si>
    <t>Hanover, West Germany 1978 [USMITT June 1978]</t>
  </si>
  <si>
    <t>Hanover, West Germany 1978 [USMITT Sept 1978]</t>
  </si>
  <si>
    <t>110 M &amp; 36" ?</t>
  </si>
  <si>
    <t>Porterville, CA</t>
  </si>
  <si>
    <t>USMITT Sept 1978</t>
  </si>
  <si>
    <t>Northridge, CA</t>
  </si>
  <si>
    <t>SCA Meet</t>
  </si>
  <si>
    <t>Single-Age 1981 &amp; USMITT Sept 1978</t>
  </si>
  <si>
    <t>20.6</t>
  </si>
  <si>
    <t>Los Gatos, CA</t>
  </si>
  <si>
    <t>Hanover, West Germany 1978 [USMITT Feb 1979]</t>
  </si>
  <si>
    <t>110 M &amp; 27"</t>
  </si>
  <si>
    <t>80 +</t>
  </si>
  <si>
    <t>US Nationals July 1973</t>
  </si>
  <si>
    <t>NMN Meet Results</t>
  </si>
  <si>
    <t>Philadelphia, PA</t>
  </si>
  <si>
    <t>US Outdoor Nationals 1983</t>
  </si>
  <si>
    <t>US Outdoor Nationals 1982</t>
  </si>
  <si>
    <t>Herbert Anderson</t>
  </si>
  <si>
    <t>Wichita, KS</t>
  </si>
  <si>
    <t>Houston, TX</t>
  </si>
  <si>
    <t>Omer Hix</t>
  </si>
  <si>
    <t>Arling Pitcher</t>
  </si>
  <si>
    <t>James McCraney</t>
  </si>
  <si>
    <t>Norwalk, CA</t>
  </si>
  <si>
    <t>Provo, UT</t>
  </si>
  <si>
    <t>Tony Dees</t>
  </si>
  <si>
    <t>www.mastersathletics.net</t>
  </si>
  <si>
    <t>Maui, HI</t>
  </si>
  <si>
    <t>Peter Grimes</t>
  </si>
  <si>
    <t>Berkeley, CA</t>
  </si>
  <si>
    <t>East Lansing. MI</t>
  </si>
  <si>
    <t>Thomas Gilliard</t>
  </si>
  <si>
    <t>&lt;1.2&gt;</t>
  </si>
  <si>
    <t>Theo Viltz</t>
  </si>
  <si>
    <t>14.7</t>
  </si>
  <si>
    <t>Huntington Beach, CA</t>
  </si>
  <si>
    <t>Thomas Blodgett</t>
  </si>
  <si>
    <t>Wiki and www.mastersathletics.net</t>
  </si>
  <si>
    <t xml:space="preserve">Mark not ratified </t>
  </si>
  <si>
    <t>San Jose, CA</t>
  </si>
  <si>
    <t>Richard Hickmann</t>
  </si>
  <si>
    <t>M80</t>
  </si>
  <si>
    <t>M85</t>
  </si>
  <si>
    <t>M90</t>
  </si>
  <si>
    <t>M95</t>
  </si>
  <si>
    <t>Note:  as of December 2019 no American age 95 plus for the sprint hurdles</t>
  </si>
  <si>
    <t>Decatur, IL</t>
  </si>
  <si>
    <t>Courtland Gray</t>
  </si>
  <si>
    <t>&lt;2.0&gt;</t>
  </si>
  <si>
    <t>Arlington, TX</t>
  </si>
  <si>
    <t>zero</t>
  </si>
  <si>
    <t>Emil Pawlik</t>
  </si>
  <si>
    <t>San Sebastian</t>
  </si>
  <si>
    <t>0.9</t>
  </si>
  <si>
    <t>Oak Forest</t>
  </si>
  <si>
    <t>Orlando, FL</t>
  </si>
  <si>
    <t>0.2</t>
  </si>
  <si>
    <t>&lt;1.0&gt;</t>
  </si>
  <si>
    <t>Daniel Bulkley</t>
  </si>
  <si>
    <t>1.9</t>
  </si>
  <si>
    <t>Frank Finger</t>
  </si>
  <si>
    <t>La Jolla, CA</t>
  </si>
  <si>
    <t>&lt;1.8&gt;</t>
  </si>
  <si>
    <t>Meet Results</t>
  </si>
  <si>
    <t>Mark not ratified</t>
  </si>
  <si>
    <t>Turko, Finland</t>
  </si>
  <si>
    <t>David Brown (Whittier, CA) born Dec 22, 1922</t>
  </si>
  <si>
    <t>Per Athletes Who Enter A New Division This Month:</t>
  </si>
  <si>
    <t>Phil Mulkey (Atlanta, GA) born Jan 7, 1933</t>
  </si>
  <si>
    <t>Larry Sallinger (Orange, CA) born Jan 17, 1943</t>
  </si>
  <si>
    <t>Ted Cain (Novato, CA) born Mar 25, 1942  per NMN March 1997</t>
  </si>
  <si>
    <t>Richard Katus (Los Angeles) born Mar 29, 1947</t>
  </si>
  <si>
    <t>Del Pickarts (Ventura, CA) born  April 14, 1927</t>
  </si>
  <si>
    <t>Jane Fredericks (Santa Barbara, CA) born April 7, 1952</t>
  </si>
  <si>
    <t>Durban, South Africa</t>
  </si>
  <si>
    <t>Christchurch, NZ</t>
  </si>
  <si>
    <t>1980</t>
  </si>
  <si>
    <t>During Deca</t>
  </si>
  <si>
    <t xml:space="preserve">The Pensacola News Jan 20, 1981. </t>
  </si>
  <si>
    <t>Southeastern AAU Masters</t>
  </si>
  <si>
    <t>US Nationals Program 1995</t>
  </si>
  <si>
    <t>Birmingham, AL</t>
  </si>
  <si>
    <t>NMN July 2000</t>
  </si>
  <si>
    <t>Alexandria, VA</t>
  </si>
  <si>
    <t>Official AR</t>
  </si>
  <si>
    <t>Official WR</t>
  </si>
  <si>
    <t>At Pan Am Games</t>
  </si>
  <si>
    <t>NMN Winter 1978-1979</t>
  </si>
  <si>
    <t>Single-Age 1980 &amp; [NMN Dec 1979 &amp; July 1981 &amp; Winter 1978-1979] &amp; WAVA-5 (July 1981)  [Per WAVA-5 C. Beach from Vista, CA]</t>
  </si>
  <si>
    <t>NMN Aug 1981 &amp; July 1981</t>
  </si>
  <si>
    <t>Sacramento Relays</t>
  </si>
  <si>
    <t>NMN July 1982 &amp; May 1981</t>
  </si>
  <si>
    <t>17.2</t>
  </si>
  <si>
    <t>26.0</t>
  </si>
  <si>
    <t>Colorado</t>
  </si>
  <si>
    <t>Colorado State Masters</t>
  </si>
  <si>
    <t>Los Angeles, Calif</t>
  </si>
  <si>
    <t>5/21/1983</t>
  </si>
  <si>
    <t>16.90</t>
  </si>
  <si>
    <t>NMN July 1983</t>
  </si>
  <si>
    <t>Visalia, CA</t>
  </si>
  <si>
    <t>14.3</t>
  </si>
  <si>
    <t>Redlands, CA</t>
  </si>
  <si>
    <t>Redlands Kiwanis</t>
  </si>
  <si>
    <t>New Orleans</t>
  </si>
  <si>
    <t>Records (NMN Feb 1985)</t>
  </si>
  <si>
    <t>Mike Kelly</t>
  </si>
  <si>
    <t>Southeast Masters</t>
  </si>
  <si>
    <t>20.2</t>
  </si>
  <si>
    <t>TAC East Region</t>
  </si>
  <si>
    <t>pending WR</t>
  </si>
  <si>
    <t>16.3</t>
  </si>
  <si>
    <t>NMN Sept 1982</t>
  </si>
  <si>
    <t>Texas Masters</t>
  </si>
  <si>
    <t>Mesquite, Texas</t>
  </si>
  <si>
    <t>During WAVA DECA</t>
  </si>
  <si>
    <t>NMN June 1987 &amp; Oct. 1982</t>
  </si>
  <si>
    <t>NMN June 1987 &amp; July 1985</t>
  </si>
  <si>
    <t>Greenville</t>
  </si>
  <si>
    <t>1996 US Nationals Program; NMN June 1987; [The Greenville News July 8, 1984] [Russell Meyers former Olympian]</t>
  </si>
  <si>
    <t>14.4</t>
  </si>
  <si>
    <t>Virginia Masters State</t>
  </si>
  <si>
    <t>Charlottesville, Virginia</t>
  </si>
  <si>
    <t>Albuquerque, NM</t>
  </si>
  <si>
    <t>Single-Age 1980   [The Santa Fe New Mexican June 7, 1976] [Albuquerque Journal June 7,1976]</t>
  </si>
  <si>
    <t>Masters Meet</t>
  </si>
  <si>
    <t>1996 US Outdoor Nationals Program   [The Selma Enterprise June 14, 1995]  1995 Hugh Adams was coach at Fresno State</t>
  </si>
  <si>
    <t>Spokane, WA</t>
  </si>
  <si>
    <t>NMN April 1999 ;  Age per NMN Mar 1997  [NMN Nov 1997]</t>
  </si>
  <si>
    <t>Thomasville, North Carolina</t>
  </si>
  <si>
    <t>Records (NMN June 1987)</t>
  </si>
  <si>
    <t>Uniondale, NY</t>
  </si>
  <si>
    <t>Tom Malik</t>
  </si>
  <si>
    <t>Greenville, SC</t>
  </si>
  <si>
    <t>1912 ?</t>
  </si>
  <si>
    <t>[NMN June 1983 &amp; Sept 1982 ]  Per NMN lived in Bellvue, CO  [DOB per SAR 1979]</t>
  </si>
  <si>
    <t>NMN June 1988</t>
  </si>
  <si>
    <t>NMN Sept 1981 &amp; Meet Results</t>
  </si>
  <si>
    <t>NMN June 1987 &amp; NMN Meet Results</t>
  </si>
  <si>
    <t>Records (NMN May 1992)</t>
  </si>
  <si>
    <t>100 M &amp; 30"</t>
  </si>
  <si>
    <t>Records (NMN July 1989 &amp; Aug 1990 &amp; June 1991)</t>
  </si>
  <si>
    <t>Future Records M50-59 changes (NMN July 1989 &amp; Aug 1990 &amp; June 1991)</t>
  </si>
  <si>
    <t>Records (NMN April 2006)</t>
  </si>
  <si>
    <t>80 M &amp; 27"</t>
  </si>
  <si>
    <t>Records (NMN April 2001 &amp; April 2004)</t>
  </si>
  <si>
    <t>Records (NMN April 2005)</t>
  </si>
  <si>
    <t>USMITT Dec 1974 (Adopted Oct 15, 1974)</t>
  </si>
  <si>
    <t>USMITT Feb 1975 (Adopted Oct 15, 1974)</t>
  </si>
  <si>
    <t>Records (NMN Oct 1980)</t>
  </si>
  <si>
    <t>Records (NMN July 1979)</t>
  </si>
  <si>
    <t>Pending AR</t>
  </si>
  <si>
    <t>Pending WR</t>
  </si>
  <si>
    <t>NMN May 1992</t>
  </si>
  <si>
    <t>Edwin Lukens</t>
  </si>
  <si>
    <t>Officlal AR</t>
  </si>
  <si>
    <t>www.mastersathletics.net   NMN May 1996</t>
  </si>
  <si>
    <t>Standards (NMN Mar 1993 &amp; May 1993)</t>
  </si>
  <si>
    <t>WAVA (NMN April 1984). Planned to be used for 1985 Worlds</t>
  </si>
  <si>
    <t>NMN Sept 1984  [Per NMN: Mike from Tyree Island, GA] [Schedule:  NMN July 1984]</t>
  </si>
  <si>
    <t>NMN Meet Results  [Schedule: NMN July 1982]</t>
  </si>
  <si>
    <t>1980: Dave Jackson hurdle study</t>
  </si>
  <si>
    <t>Nationals at Atlanta [NMN June 1980]</t>
  </si>
  <si>
    <t>Jan 8-14, 1981</t>
  </si>
  <si>
    <t>San Juan, Puerto Rico</t>
  </si>
  <si>
    <t>NMN Nov 1983  [Schedule: NMN July 1983]</t>
  </si>
  <si>
    <t>International Competition (NMN July 1983)</t>
  </si>
  <si>
    <t>US Competition (NMN July 1983)</t>
  </si>
  <si>
    <t>White Plains, New York</t>
  </si>
  <si>
    <t>Toronto, Canada</t>
  </si>
  <si>
    <t>July 2-4, 1977</t>
  </si>
  <si>
    <t>USMITT Aug 1977  [Schedule:  USMITT June 1977]</t>
  </si>
  <si>
    <t>Goteborg, Sweden</t>
  </si>
  <si>
    <t>NMN Meet Results  [Schedule: NMN June 1979]</t>
  </si>
  <si>
    <t>NMN Meet Results  [Schedule NMN May 1989]</t>
  </si>
  <si>
    <t>NMN Aug 1989 &amp; NMN Sept 1989</t>
  </si>
  <si>
    <t>NMN May 1995 &amp; Sept 1994</t>
  </si>
  <si>
    <t>7/23/2010</t>
  </si>
  <si>
    <t>www.mastersathletics.net  [Schedule per Program]</t>
  </si>
  <si>
    <t>NMN June 1984 &amp; July 1983  [NMN July 1983 Meet Results state: 16.2 hand time]  [NMN Feb 1985 states 16.38]</t>
  </si>
  <si>
    <t>NMN July 1983 &amp; June 1984  [NMN July 1983 Meet Results state: 18.1 hand time] [NMN June 1984 states 18.28]</t>
  </si>
  <si>
    <t>NMN Meet Results; NMN Sept 1984  [NMN OCT 1984 states 17.73 and NOT 17.23]</t>
  </si>
  <si>
    <t>NMN Feb 1985 &amp; Aug 1984 &amp; NMN July 1986</t>
  </si>
  <si>
    <t>WAVA-5 (July 1981) &amp; [NMN July 1981 &amp; Oct 1980 &amp; Sept 1980] [NMN July 1986]</t>
  </si>
  <si>
    <t>15.02</t>
  </si>
  <si>
    <t>Anteater</t>
  </si>
  <si>
    <t>[NMN July 1986 states 15.02]  [NMN Aug 1985 states 15.20] [SAR 1986 states 15.02]</t>
  </si>
  <si>
    <t>SAR 1986</t>
  </si>
  <si>
    <t>19.5</t>
  </si>
  <si>
    <t>NMN Aug 1984 &amp; Sept 1984 &amp; SAR 1986</t>
  </si>
  <si>
    <t>NMN Meet Results  [Per NMN Aug 1980 from Bellvue, Oregon] &amp; SAR 1983</t>
  </si>
  <si>
    <t>Long Beach (CSU), CA</t>
  </si>
  <si>
    <t>Striders Meet. Mark not ratified.</t>
  </si>
  <si>
    <t>NMN Aug 1990 &amp; NMN Aug 1988</t>
  </si>
  <si>
    <t>NMN Aug 1988</t>
  </si>
  <si>
    <t>Knoxville, TN</t>
  </si>
  <si>
    <t>Tenn Masters Meet. Mark not ratified.</t>
  </si>
  <si>
    <t>Colin Williams</t>
  </si>
  <si>
    <t>NMN Sept 1988</t>
  </si>
  <si>
    <t>8/5/1988</t>
  </si>
  <si>
    <t>North American Meet</t>
  </si>
  <si>
    <t>NMN July 1989 &amp; Oct 1988</t>
  </si>
  <si>
    <t>[NMN July 1989 states 14.57] [NMN Oct 1988 states 14.87]</t>
  </si>
  <si>
    <t>NMN June 1983 page 15 &amp; NMN Sept 1980</t>
  </si>
  <si>
    <t xml:space="preserve">Striders Meet. Mark not ratified </t>
  </si>
  <si>
    <t>Striders Meet</t>
  </si>
  <si>
    <t>NMN June 1991 &amp; Sept 1990</t>
  </si>
  <si>
    <t>Veteris Dec 1975 &amp; USMITT Oct 1975  &amp; The Journal News (White Plains) Aug 09, 1975  [Approx 1980: Lacey formerly Pelham, NY and moved to Clearwater, FL]</t>
  </si>
  <si>
    <t>New Orleans Masters</t>
  </si>
  <si>
    <t>NMN Aug 1984  [SAR listed Arling Pitcher in same race as 30" and 80 M HH]</t>
  </si>
  <si>
    <t>WAVA Approved Jan 1, 1984 [NMN July 1985]</t>
  </si>
  <si>
    <t>NMN Oct 1985 &amp; Aug 1985</t>
  </si>
  <si>
    <t>Rome</t>
  </si>
  <si>
    <t>www.mastersathletics.net  [WR per 1995 US Nationals Program]  NMN Sept 1986</t>
  </si>
  <si>
    <t>NMN June 1987 &amp; Sept 1986  [Herb Miller from Orange, CA]</t>
  </si>
  <si>
    <t>NMN April 1999 &amp; Apr 1998 and  Wiki WR Progression</t>
  </si>
  <si>
    <t>Official AR. Boal First M85 American Hurdler</t>
  </si>
  <si>
    <t>www.mastersathletics.net &amp; NMN Apr 2000 &amp; Meet Results</t>
  </si>
  <si>
    <t>1996 US Nationals Program &amp; [ NMN Aug 1990 &amp; Sept 1989 &amp; Apr 2000]  [7/29/1989 and 14.5 and not 14.01 per NMN Aug 1990]</t>
  </si>
  <si>
    <t>Brisbane, Australia</t>
  </si>
  <si>
    <t>13.96</t>
  </si>
  <si>
    <t>Karl Smith</t>
  </si>
  <si>
    <t>NMN Sept 1988  [Age per Wiki records progression]</t>
  </si>
  <si>
    <t>Orono, Maine</t>
  </si>
  <si>
    <t>USATF &amp; Wiki &amp; 2007 US Convention Records Report</t>
  </si>
  <si>
    <t>Current Specifications:</t>
  </si>
  <si>
    <t>http://masterstrackandfield.org/img/specs.jpg</t>
  </si>
  <si>
    <t>Meet Results &amp; 2010 US Convention Records Report</t>
  </si>
  <si>
    <t>USATF &amp; WMA &amp; Wiki and www.mastersathletics.net  &amp;  2011 US US Convention Records Report</t>
  </si>
  <si>
    <t>USATF &amp; Wiki  &amp; 2015 US Convention Records Report</t>
  </si>
  <si>
    <t>Single-Age 1979 last page of booklet</t>
  </si>
  <si>
    <t>For record purposes: The men's sprint hurdles standards (height and total distance) changed several times from 1966 to 2006.</t>
  </si>
  <si>
    <t>www.mastersathletics.net &amp; Wiki WR progression</t>
  </si>
  <si>
    <t>Per Wiki WR progression</t>
  </si>
  <si>
    <t>120 y HH</t>
  </si>
  <si>
    <t>www.mastersathletics.net  &amp;  NMN July 2003</t>
  </si>
  <si>
    <t>NMN Aug 1983  [DOB: Italian Statistian]</t>
  </si>
  <si>
    <t>NMN April 1999  [Note: Thomas Gilliard (GA) 45 at US Nationals in July 1995]  NMN April 2001 [DOB: Italian Statistian]</t>
  </si>
  <si>
    <t>www.mastersathletics.net  and age 50 per http://1961.classes.harvard.edu/article.html?nl=93   [Per NMN Sept 1984: MY Masters TC] [DOB: Italian Statistian]</t>
  </si>
  <si>
    <t>www.mastersathletics.net  [Age 55 per 1995 US Outdoor Program]  &amp; 1989 Worlds Program  [DOB: Italian Statistian]</t>
  </si>
  <si>
    <t>USA (TAC) adopted Dec 1988 (NMN Jan 1989 )</t>
  </si>
  <si>
    <t>Wiki WR Progression &amp; NMN Aug 1991</t>
  </si>
  <si>
    <t>Striders Meet of Champions</t>
  </si>
  <si>
    <t>www.mastersathletics.net and NMN Sept 1986</t>
  </si>
  <si>
    <t>www.mastersathletics.net and NMN July 1988</t>
  </si>
  <si>
    <t>Wiki WR Progressions and NMN Oct 1987</t>
  </si>
  <si>
    <t>TAC Southeast Regional</t>
  </si>
  <si>
    <t>NMN Aug 1984</t>
  </si>
  <si>
    <t>Pan Am Games at UCLA</t>
  </si>
  <si>
    <t>Single-Age 1976 &amp; Meet Results</t>
  </si>
  <si>
    <t>Meet Results &amp; 39" from Meet Program</t>
  </si>
  <si>
    <t>USMITT April 1978 &amp; Nov 1977 &amp; Meet Results / Meet Program</t>
  </si>
  <si>
    <t>Willie Davenport</t>
  </si>
  <si>
    <t>Ervin Hall</t>
  </si>
  <si>
    <t>Rod Milburn</t>
  </si>
  <si>
    <t>Lance Babb</t>
  </si>
  <si>
    <t>Charles Foster</t>
  </si>
  <si>
    <t>Dedy Cooper</t>
  </si>
  <si>
    <t>Sam Turner</t>
  </si>
  <si>
    <t>Renaldo Nehemiah</t>
  </si>
  <si>
    <t>Tonie Campbell</t>
  </si>
  <si>
    <t>Roger Kingdom</t>
  </si>
  <si>
    <t>Jack Pierce</t>
  </si>
  <si>
    <t>Eugene Swift</t>
  </si>
  <si>
    <t>Robert Reading</t>
  </si>
  <si>
    <t>Terry Reese</t>
  </si>
  <si>
    <t>Courtney Hawkins</t>
  </si>
  <si>
    <t>Mark Crear</t>
  </si>
  <si>
    <t>Age 34 / 35</t>
  </si>
  <si>
    <t>Date (M/D/Y)</t>
  </si>
  <si>
    <t>Stuttgart, Germany</t>
  </si>
  <si>
    <t>Weltklasse</t>
  </si>
  <si>
    <t>Zurich, Switzerland</t>
  </si>
  <si>
    <t>Stuttgart</t>
  </si>
  <si>
    <t>0.5</t>
  </si>
  <si>
    <t>Bislett Games</t>
  </si>
  <si>
    <t>Oslo, Norway</t>
  </si>
  <si>
    <t>Gugl Meeting</t>
  </si>
  <si>
    <t>Linz, Austria</t>
  </si>
  <si>
    <t>1.0</t>
  </si>
  <si>
    <t>0.4</t>
  </si>
  <si>
    <t>NMN April 1999 and www.mastersathletics.net and Italian statistician</t>
  </si>
  <si>
    <t>NMN Feb 1985 &amp; Sept 1984  [14.7 in lieu of  14.17]  Per NMN from Georgia [DOB: Italian statistician  ]  [Sept 1984 NMN:  1st Mike Kelly 14.17 and 2nd Tom Malik 14.2]</t>
  </si>
  <si>
    <t>NMN June 1984   [Maybe Mike Kelly attended Florida Seminoles for college - maybe] [SAR 1985 lists the race as 5/5/84 for another athlete at the meet] [DOB: Italian statistician]</t>
  </si>
  <si>
    <t>[The Greenville News July 8, 1984]  [DOB:  Italian statistician]</t>
  </si>
  <si>
    <t xml:space="preserve">1998 Listas Mundiales (World Lists)  &amp; Brinkster website </t>
  </si>
  <si>
    <t>Meet result &amp; Italian statistician</t>
  </si>
  <si>
    <t>&lt;0.1&gt;</t>
  </si>
  <si>
    <t>&lt;0.3&gt;</t>
  </si>
  <si>
    <t>&lt;0.9&gt;</t>
  </si>
  <si>
    <t>&lt;0.6&gt;</t>
  </si>
  <si>
    <t>Veteris Dec 1973 &amp; USMITT Aug 1973 &amp; Italian statistician</t>
  </si>
  <si>
    <t>Northwest Senior classic</t>
  </si>
  <si>
    <t>NMN September 1981 &amp; Italian statistician</t>
  </si>
  <si>
    <t>&lt;0.0&gt;</t>
  </si>
  <si>
    <t>USATF &amp; WMA &amp; Wiki &amp; Italian statistician</t>
  </si>
  <si>
    <t>Nor Cal July 1971 &amp; Italian statistician</t>
  </si>
  <si>
    <t>International Masters Meet</t>
  </si>
  <si>
    <t xml:space="preserve"> www.mastersathletics.net  and &amp; Italian statistician</t>
  </si>
  <si>
    <t>NMN August 1991 &amp; Italian statistician</t>
  </si>
  <si>
    <t>www.mastersathletics.net  &amp; Italian statistician</t>
  </si>
  <si>
    <t>USATF &amp; Wiki &amp; Italian statistician</t>
  </si>
  <si>
    <t>NCCWAWA</t>
  </si>
  <si>
    <t>Single-Age 1974 &amp; 1973 Meet Results &amp; USMITT Aug 1973 &amp; Italian statistician</t>
  </si>
  <si>
    <t>Southeastern Masters</t>
  </si>
  <si>
    <t>1974 Meet Results &amp; USMITT June 1974 &amp; Italian statistician</t>
  </si>
  <si>
    <t>1978 US Championship Program &amp; Single-Age 1978 &amp; Meet Results &amp; Italian statistician</t>
  </si>
  <si>
    <t>WC Results &amp; www.mastersathletics.net &amp; Italian statistician</t>
  </si>
  <si>
    <t>NMN April 1999  and www.mastersathletics.net &amp; Italian statistician</t>
  </si>
  <si>
    <t>Texas Masters Championships</t>
  </si>
  <si>
    <t>1977 Meet Results &amp; USMITT June 1977 &amp; Italian statistician</t>
  </si>
  <si>
    <t>WC Results &amp; Single-Age 1978 &amp; 1978 US Championship Program &amp; Italian statistician</t>
  </si>
  <si>
    <t>1978 Meet Results &amp; Italian statistician</t>
  </si>
  <si>
    <t>WAVA-6 &amp; Italian statistician</t>
  </si>
  <si>
    <t>San Juan Masters Champs</t>
  </si>
  <si>
    <t>Turku, Finland</t>
  </si>
  <si>
    <t>&lt;-1.5&gt;</t>
  </si>
  <si>
    <t>www.mastersathletics.net &amp; US Convention Records Report &amp; Italian statistician</t>
  </si>
  <si>
    <t>2010 US Convention Records Report &amp; Italian statistician</t>
  </si>
  <si>
    <t>&lt;-0.4&gt;</t>
  </si>
  <si>
    <t>WC Results &amp; Italian statistician</t>
  </si>
  <si>
    <t>NMN April 1999; NMN Sept 1997 &amp; Italian statistician</t>
  </si>
  <si>
    <t>Meet Results www.mastersathletics.net and NMN July 2000 &amp; Italian statistician</t>
  </si>
  <si>
    <t>Meet Results  NMN Aug 2000 &amp; Italian statistician</t>
  </si>
  <si>
    <t>Meet Results &amp; Italian statistician</t>
  </si>
  <si>
    <t>NMN April 1999 and www.mastersathletics.net [The Observer Charlotte, VA Sept 6, 1990] &amp; Italian statistician</t>
  </si>
  <si>
    <t>*</t>
  </si>
  <si>
    <t>Gateshead, GBR</t>
  </si>
  <si>
    <t>&lt;-1.7&gt;</t>
  </si>
  <si>
    <t>NMN August 1999 &amp; Italian statistician</t>
  </si>
  <si>
    <t>Track Club Meet</t>
  </si>
  <si>
    <t>Urbandale,IA</t>
  </si>
  <si>
    <t>Meet Results &amp; www.mastersathletics.net &amp; Italian statistician</t>
  </si>
  <si>
    <t>Hayward Classic</t>
  </si>
  <si>
    <t>Potomac Valley Games</t>
  </si>
  <si>
    <t>www.mastersathletics.net  &amp; NMN May 1997 &amp; Italian statistician</t>
  </si>
  <si>
    <t>NMN April 1999 and www.mastersathletics.net  &amp; Italian statistician</t>
  </si>
  <si>
    <t>WMG</t>
  </si>
  <si>
    <t>SCA Masters</t>
  </si>
  <si>
    <t>&lt;1.96&gt;</t>
  </si>
  <si>
    <t>aided ?</t>
  </si>
  <si>
    <t>NMN September 1981 &amp; NMN July 1982 &amp; Italian statistician</t>
  </si>
  <si>
    <t>Note:  [ Karl Smith is listed as USA at the 2001 World Championship meet results.  NMN Aug 2001 ] [NMN April 2006 Karl Smith is representing Jam for his M45 World Record] 'Meet result &amp; Italian statistician</t>
  </si>
  <si>
    <t xml:space="preserve">Single-Age 1981 &amp; SFVTC June 1975 &amp; 1974 Canadian Program &amp; 1978 US Championship Program &amp; [NMN Dec 1979 &amp; July 1981] &amp; WAVA-4 &amp; NMN Sept 1979 and www.mastershistory.org/International-Results/1972-09-Results-International-d.pdf </t>
  </si>
  <si>
    <t>www.mastersathletics.net  [Schedule listed in NMN June 1993] &amp; Italian statistician &amp; Meet Results</t>
  </si>
  <si>
    <t>Pacific Assocation Masters Champs (TAC)</t>
  </si>
  <si>
    <t>West Region Masters Champs (TAC)</t>
  </si>
  <si>
    <t>NMN August 1991 &amp; Italian statistician  &amp; www.mastersathletics.net</t>
  </si>
  <si>
    <t xml:space="preserve">Trojan Masters Meet.  Mark not ratified </t>
  </si>
  <si>
    <t>15.60</t>
  </si>
  <si>
    <t>Single-Age 1978. Potentially Senior Sports International Meet.</t>
  </si>
  <si>
    <t>Meet Results. NMN April 1999, NMN Aug 1991  and www.mastersathletics.net  [16.30 per 1996 US Outdoor Program]   NMN May 1996 &amp; Italian statistician</t>
  </si>
  <si>
    <t>WC Results &amp; Italian statistician  &amp; SAR 1986</t>
  </si>
  <si>
    <t>12.8</t>
  </si>
  <si>
    <t>Potamac Valley TC Meet. Mark not ratified</t>
  </si>
  <si>
    <t>[23.9]</t>
  </si>
  <si>
    <t>[23.72]</t>
  </si>
  <si>
    <t>Striders Meet. [Sizzor hurdles ?] Mark not ratified</t>
  </si>
  <si>
    <t>West Region Meet. [Sizzor hurdles ? ] Mark not ratified</t>
  </si>
  <si>
    <t>Texas Senior Games. Mark not ratified</t>
  </si>
  <si>
    <t xml:space="preserve">Southwest Region Meet.  </t>
  </si>
  <si>
    <t>[13.80]</t>
  </si>
  <si>
    <t>[14.58]</t>
  </si>
  <si>
    <t>NMN April 1999 &amp;  Meet Results &amp; Italian statistician &amp; Sept 1993 NMN [Miller: Westminster, Calif.]   '* +2.73 is the wind in M70 heat , the wind in M75 is not indicated (Did the M75 run with M70?)</t>
  </si>
  <si>
    <t>NMN Sept 1981 &amp; NMN Meet Results  [Burl Gist:  San Diego area]</t>
  </si>
  <si>
    <t>US Outdoor Nationals 1981 [NMN May 1981: Use WAVA Specs]</t>
  </si>
  <si>
    <t>42" ?</t>
  </si>
  <si>
    <t>1972 LA Senior Games</t>
  </si>
  <si>
    <t>US Nationals</t>
  </si>
  <si>
    <t>Worlds</t>
  </si>
  <si>
    <t>Single-Age 1978 &amp; 1978 US Championship Program &amp; [NMN Dec 1979 &amp; July 1981] &amp; WAVA-1 &amp; -5.  WR  per WAVA-1</t>
  </si>
  <si>
    <t>Worlds. During Decathlon</t>
  </si>
  <si>
    <t>LA Senior Games</t>
  </si>
  <si>
    <t>NMN Dec 1979 &amp; WAVA-1 (May 1980)  &amp; USMITT Sept 1978  &amp; WR per WAVA</t>
  </si>
  <si>
    <t xml:space="preserve">Pan AM Games </t>
  </si>
  <si>
    <t>WAVA-3 &amp; WAVA-5 (July 1981) &amp; [NMN July 1981 &amp; Oct 1980] [WR per WAVA-3]</t>
  </si>
  <si>
    <t>WAVA-3 &amp; WAVA-5 (July 1981) &amp; [NMN July 1981 &amp; Oct 1980]  [WR per WAVA-3]</t>
  </si>
  <si>
    <t>Pan AM Games</t>
  </si>
  <si>
    <t>US Nationals. Mark not ratified.</t>
  </si>
  <si>
    <t>Anteater Games</t>
  </si>
  <si>
    <t>World Championship</t>
  </si>
  <si>
    <t xml:space="preserve"> US Nationals</t>
  </si>
  <si>
    <t>WAVA-1 (May 1980)  '[WR per WAVA-1]</t>
  </si>
  <si>
    <t>WR per WAVA-1</t>
  </si>
  <si>
    <t>US Nationals. Mark not ratified</t>
  </si>
  <si>
    <t>West Coast Masters</t>
  </si>
  <si>
    <t>Pacific Association [TAC}</t>
  </si>
  <si>
    <t>LA Senior Games ?</t>
  </si>
  <si>
    <t>Single-Age 1978 &amp; 1978 US Championship Program &amp; NMN Dec 1979 &amp; WAVA-1 (May 1980)    [WR per WAVA-1]</t>
  </si>
  <si>
    <t>Worlds (sf)</t>
  </si>
  <si>
    <t>Worlds (final)</t>
  </si>
  <si>
    <t xml:space="preserve">NMN Dec 1979  &amp; WAVA-1 (May 1980) &amp; NMN Aug 1979  [DOB from NMN Feb 1984]  NMN August 1979 &amp; Italian statistician [WR per WAVA-2] </t>
  </si>
  <si>
    <t>WAVA-2  [Per WAVA-2 R. Meyers lived in Florida] [Per Aug 1980 Meyer's prior record 21.1]  [AR per WAVA-2]</t>
  </si>
  <si>
    <t>AR per WAVA-2</t>
  </si>
  <si>
    <t>WAVA-2 &amp; WAVA-5 (July 1981) &amp; [NMN July 1981 &amp; Aug 1980  &amp; Oct 1980]  Per NMN: From Pensacola, Florida    [AR per WAVA-2]</t>
  </si>
  <si>
    <t>Southeast Region</t>
  </si>
  <si>
    <t>US National</t>
  </si>
  <si>
    <t>Georgetown Univ, Wash., DC</t>
  </si>
  <si>
    <t>Charlotte, NC</t>
  </si>
  <si>
    <t>Charlotte Invit.  Mark not ratified</t>
  </si>
  <si>
    <t>www.mastersathletics.net &amp; Italian statistician   and mastersrankings.com</t>
  </si>
  <si>
    <t>Meet result &amp; Italian statistician  &amp;  eTrack Newsletter Aug 20, 1999</t>
  </si>
  <si>
    <t>Seville, Spain</t>
  </si>
  <si>
    <t>www.mastersathletics.net &amp; Italian statistician &amp;  eTrack Newsletter Sept 7, 1999</t>
  </si>
  <si>
    <t>World Championships final [4th]</t>
  </si>
  <si>
    <t>Meet result &amp; Italian statistician  &amp;  eTrack Newsletter Aug 23, 2006</t>
  </si>
  <si>
    <t>Weltklasse [1st]</t>
  </si>
  <si>
    <t>Meet result &amp; Italian statistician &amp;  eTrack Newsletter Sept 11, 2006</t>
  </si>
  <si>
    <t>World Athletics Final [3rd]</t>
  </si>
  <si>
    <t>USATF &amp; WMA &amp; Wiki &amp; 2011 US Convention Records Report  &amp; Italian statistician &amp;  eTrack Newsletter Sept 19, 2006</t>
  </si>
  <si>
    <t>IAAF World Cup [1st]</t>
  </si>
  <si>
    <t>Masters Exhibition at USA National Open Outdoor Championship</t>
  </si>
  <si>
    <t>=====================================================================</t>
  </si>
  <si>
    <t xml:space="preserve">    Name                    Year Team                    Finals  Wind</t>
  </si>
  <si>
    <t>Finals</t>
  </si>
  <si>
    <t xml:space="preserve">  1 Willie Gault                 Unattached               13.87   2.7</t>
  </si>
  <si>
    <t xml:space="preserve">  2 David Ashford                So Cal Track Club        14.20   2.7</t>
  </si>
  <si>
    <t xml:space="preserve">  3 Dexter McCloud               Atlanta Track Club       14.53   2.7</t>
  </si>
  <si>
    <t xml:space="preserve">  4 Jerome Cadoret               Speedwest Tr             14.65   2.7</t>
  </si>
  <si>
    <t xml:space="preserve">  5 Peter Grimes                 Unattached               14.67   2.7</t>
  </si>
  <si>
    <t xml:space="preserve">  6 Jack Hoyt                    Unattached               14.96   2.7</t>
  </si>
  <si>
    <t xml:space="preserve"> -- Henry Andrade                Unattached                 DNF</t>
  </si>
  <si>
    <t>Men 110 Meter Hurdles Masters  [39"]</t>
  </si>
  <si>
    <t>http://oldserver.usatf.org/events/2005/USAOutdoorTFChampionships/results/F200.asp</t>
  </si>
  <si>
    <t>June 26, 2005 at the Home Depot Center in Carson, Calif.</t>
  </si>
  <si>
    <t>Wiki WR Progression &amp; Sept 1985 NMN</t>
  </si>
  <si>
    <t>Single-Age 1975  [DOB: Jan 7, 1933 per Sept 1982 NMN]  [Mar 26, 1971 Tallahassee Democrat newspaper for meet date]</t>
  </si>
  <si>
    <t xml:space="preserve">Rankings Booklet.  NMN July 1988  [DOB: Jan 7, 1933 per Sept 1982 NMN] </t>
  </si>
  <si>
    <t>wiki WR Progressions.  NMN July 1989  [DOB: Jan 7, 1933 per Sept 1982 NMN]   [NMN Aug 1988: Date is Aug 5 in lieu of May 8]</t>
  </si>
  <si>
    <t>During DECA at Kansas Relay</t>
  </si>
  <si>
    <t>17.1</t>
  </si>
  <si>
    <t>Lawrence, Kansas</t>
  </si>
  <si>
    <t>USMITT April 1973 (reprint from Runners World and Track &amp; Field News)  April 20, 1972 Kansas Relay Decathlon: Phil Mulkey  17.1 for 42″ sprint hurdles (per Apr 21, 1972 Greenley Daily Tribune)</t>
  </si>
  <si>
    <t>SCA Championship</t>
  </si>
  <si>
    <t>NMN Sept 1982 (pg 12 of 40).  NMN Aug 1982. NMN June 1983: Herb lived in Orange, CA [DOB NMN April 1986]</t>
  </si>
  <si>
    <t>NMN Aug 1982</t>
  </si>
  <si>
    <t>16.2</t>
  </si>
  <si>
    <t>SCA Championship.  Mark not ratified.</t>
  </si>
  <si>
    <t>Florida</t>
  </si>
  <si>
    <t>Florida Masters</t>
  </si>
  <si>
    <t>1982</t>
  </si>
  <si>
    <t>NMN Sept 1982 (pg 21 of 40)    [DOB: Italian Statistian]</t>
  </si>
  <si>
    <t>15.8</t>
  </si>
  <si>
    <t>Dallas, TX</t>
  </si>
  <si>
    <t>Aurora, CO</t>
  </si>
  <si>
    <t>Sept 3-4, 1983</t>
  </si>
  <si>
    <t>San Juan, PR</t>
  </si>
  <si>
    <t>Nov 1983 NMN</t>
  </si>
  <si>
    <t>Oct 1983 NMN</t>
  </si>
  <si>
    <t>Nov 1983 &amp; June 1984 NMN</t>
  </si>
  <si>
    <t>Rocky Mountain Games</t>
  </si>
  <si>
    <t>Sept 27, 2020</t>
  </si>
  <si>
    <t>15.9</t>
  </si>
  <si>
    <t>Orange, CA</t>
  </si>
  <si>
    <t>Orange Invit</t>
  </si>
  <si>
    <t>May 3, 1971 LA Times: Orange Invit Seniors at Chapman College</t>
  </si>
  <si>
    <t>17.8</t>
  </si>
  <si>
    <t>Delmar Mitchelson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</si>
</sst>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\-#,##0.0\ "/>
  </numFmts>
  <fonts count="1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9"/>
      <color rgb="FF404040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 vertical="center"/>
    </xf>
    <xf numFmtId="39" fontId="0" fillId="0" borderId="0" xfId="0" applyNumberFormat="1" applyAlignment="1">
      <alignment horizontal="center"/>
    </xf>
    <xf numFmtId="39" fontId="0" fillId="0" borderId="0" xfId="0" quotePrefix="1" applyNumberFormat="1" applyAlignment="1">
      <alignment horizontal="center"/>
    </xf>
    <xf numFmtId="14" fontId="0" fillId="0" borderId="0" xfId="0" quotePrefix="1" applyNumberFormat="1" applyAlignment="1">
      <alignment horizontal="center"/>
    </xf>
    <xf numFmtId="0" fontId="0" fillId="0" borderId="0" xfId="0" quotePrefix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39" fontId="0" fillId="0" borderId="0" xfId="0" quotePrefix="1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39" fontId="0" fillId="0" borderId="0" xfId="0" applyNumberFormat="1" applyAlignment="1"/>
    <xf numFmtId="0" fontId="0" fillId="0" borderId="0" xfId="0" applyAlignment="1">
      <alignment horizontal="left"/>
    </xf>
    <xf numFmtId="14" fontId="0" fillId="0" borderId="0" xfId="0" quotePrefix="1" applyNumberFormat="1" applyFont="1" applyAlignment="1">
      <alignment horizontal="center"/>
    </xf>
    <xf numFmtId="0" fontId="0" fillId="0" borderId="0" xfId="0" quotePrefix="1" applyAlignment="1">
      <alignment horizontal="left"/>
    </xf>
    <xf numFmtId="14" fontId="2" fillId="0" borderId="0" xfId="1" applyNumberFormat="1" applyAlignment="1"/>
    <xf numFmtId="0" fontId="2" fillId="0" borderId="0" xfId="1"/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0" fillId="0" borderId="0" xfId="0" applyAlignment="1">
      <alignment horizontal="center" wrapText="1"/>
    </xf>
    <xf numFmtId="39" fontId="0" fillId="0" borderId="0" xfId="0" quotePrefix="1" applyNumberFormat="1" applyAlignment="1">
      <alignment horizontal="center" wrapText="1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1" fontId="0" fillId="0" borderId="0" xfId="0" quotePrefix="1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4" fontId="1" fillId="0" borderId="0" xfId="0" quotePrefix="1" applyNumberFormat="1" applyFont="1" applyAlignment="1">
      <alignment horizontal="center"/>
    </xf>
    <xf numFmtId="1" fontId="1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1" fillId="0" borderId="0" xfId="0" quotePrefix="1" applyNumberFormat="1" applyFont="1" applyAlignment="1">
      <alignment horizontal="center" wrapText="1"/>
    </xf>
    <xf numFmtId="0" fontId="1" fillId="0" borderId="0" xfId="0" quotePrefix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9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/>
    <xf numFmtId="14" fontId="6" fillId="0" borderId="0" xfId="0" quotePrefix="1" applyNumberFormat="1" applyFont="1" applyAlignment="1">
      <alignment horizontal="right"/>
    </xf>
    <xf numFmtId="39" fontId="1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quotePrefix="1" applyFont="1" applyAlignment="1">
      <alignment horizontal="center" wrapText="1"/>
    </xf>
    <xf numFmtId="39" fontId="1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 wrapText="1"/>
    </xf>
    <xf numFmtId="0" fontId="7" fillId="0" borderId="0" xfId="0" quotePrefix="1" applyFont="1" applyAlignment="1"/>
    <xf numFmtId="17" fontId="3" fillId="0" borderId="0" xfId="0" quotePrefix="1" applyNumberFormat="1" applyFont="1" applyAlignment="1">
      <alignment horizontal="center" wrapText="1"/>
    </xf>
    <xf numFmtId="39" fontId="0" fillId="0" borderId="0" xfId="0" quotePrefix="1" applyNumberFormat="1" applyFont="1" applyBorder="1" applyAlignment="1">
      <alignment horizontal="center"/>
    </xf>
    <xf numFmtId="0" fontId="8" fillId="0" borderId="0" xfId="0" quotePrefix="1" applyFont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9" fillId="0" borderId="0" xfId="0" quotePrefix="1" applyFont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9" fontId="1" fillId="0" borderId="0" xfId="0" quotePrefix="1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39" fontId="0" fillId="0" borderId="0" xfId="0" quotePrefix="1" applyNumberFormat="1" applyBorder="1" applyAlignment="1">
      <alignment horizontal="center"/>
    </xf>
    <xf numFmtId="14" fontId="8" fillId="0" borderId="0" xfId="0" quotePrefix="1" applyNumberFormat="1" applyFont="1" applyBorder="1" applyAlignment="1">
      <alignment horizontal="center"/>
    </xf>
    <xf numFmtId="14" fontId="0" fillId="0" borderId="0" xfId="0" applyNumberFormat="1" applyAlignment="1">
      <alignment horizontal="center" wrapText="1"/>
    </xf>
    <xf numFmtId="14" fontId="0" fillId="0" borderId="0" xfId="0" quotePrefix="1" applyNumberFormat="1" applyAlignment="1">
      <alignment horizontal="center" wrapText="1"/>
    </xf>
    <xf numFmtId="14" fontId="0" fillId="0" borderId="0" xfId="0" quotePrefix="1" applyNumberFormat="1" applyFont="1" applyAlignment="1">
      <alignment horizontal="center" wrapText="1"/>
    </xf>
    <xf numFmtId="14" fontId="0" fillId="0" borderId="0" xfId="0" quotePrefix="1" applyNumberFormat="1" applyFont="1" applyBorder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quotePrefix="1" applyFont="1" applyBorder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quotePrefix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 wrapText="1"/>
    </xf>
    <xf numFmtId="14" fontId="11" fillId="0" borderId="0" xfId="0" applyNumberFormat="1" applyFont="1" applyAlignment="1">
      <alignment horizontal="center"/>
    </xf>
    <xf numFmtId="39" fontId="11" fillId="0" borderId="0" xfId="0" quotePrefix="1" applyNumberFormat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0" xfId="0" applyFont="1"/>
    <xf numFmtId="49" fontId="11" fillId="0" borderId="0" xfId="0" quotePrefix="1" applyNumberFormat="1" applyFont="1" applyAlignment="1">
      <alignment horizontal="center"/>
    </xf>
    <xf numFmtId="0" fontId="11" fillId="0" borderId="0" xfId="0" quotePrefix="1" applyFont="1" applyAlignment="1">
      <alignment horizontal="center" wrapText="1"/>
    </xf>
    <xf numFmtId="1" fontId="11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39" fontId="11" fillId="0" borderId="0" xfId="0" quotePrefix="1" applyNumberFormat="1" applyFont="1" applyBorder="1" applyAlignment="1">
      <alignment horizontal="center"/>
    </xf>
    <xf numFmtId="14" fontId="11" fillId="0" borderId="0" xfId="0" quotePrefix="1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" fontId="11" fillId="0" borderId="0" xfId="0" quotePrefix="1" applyNumberFormat="1" applyFont="1" applyAlignment="1">
      <alignment horizontal="center"/>
    </xf>
    <xf numFmtId="14" fontId="11" fillId="0" borderId="0" xfId="0" quotePrefix="1" applyNumberFormat="1" applyFont="1" applyAlignment="1">
      <alignment horizontal="center" wrapText="1"/>
    </xf>
    <xf numFmtId="14" fontId="11" fillId="0" borderId="0" xfId="0" quotePrefix="1" applyNumberFormat="1" applyFont="1" applyBorder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4" fontId="1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asterstrackandfield.org/img/specs.jp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ldserver.usatf.org/events/2005/USAOutdoorTFChampionships/results/F200.asp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mastershistory.org/archives/international-masters-meet-programs/" TargetMode="External"/><Relationship Id="rId13" Type="http://schemas.openxmlformats.org/officeDocument/2006/relationships/hyperlink" Target="http://mastershistory.org/newsletters-and-magazines/" TargetMode="External"/><Relationship Id="rId18" Type="http://schemas.openxmlformats.org/officeDocument/2006/relationships/hyperlink" Target="http://mastershistory.org/archives/san-fernando-valley-tc-newsletters/" TargetMode="External"/><Relationship Id="rId3" Type="http://schemas.openxmlformats.org/officeDocument/2006/relationships/hyperlink" Target="http://masterstrackandfield.org/" TargetMode="External"/><Relationship Id="rId21" Type="http://schemas.openxmlformats.org/officeDocument/2006/relationships/hyperlink" Target="http://mastershistory.org/archives/veteris-magazine-covering-world-masters-track/" TargetMode="External"/><Relationship Id="rId7" Type="http://schemas.openxmlformats.org/officeDocument/2006/relationships/hyperlink" Target="http://mastershistory.org/archives/international-masters-meet-programs/" TargetMode="External"/><Relationship Id="rId12" Type="http://schemas.openxmlformats.org/officeDocument/2006/relationships/hyperlink" Target="http://mastershistory.org/masters-us-records-progressions/" TargetMode="External"/><Relationship Id="rId17" Type="http://schemas.openxmlformats.org/officeDocument/2006/relationships/hyperlink" Target="http://mastershistory.org/archives/miscellaneous-documents-and-clips/" TargetMode="External"/><Relationship Id="rId2" Type="http://schemas.openxmlformats.org/officeDocument/2006/relationships/hyperlink" Target="https://world-masters-athletics.com/records/" TargetMode="External"/><Relationship Id="rId16" Type="http://schemas.openxmlformats.org/officeDocument/2006/relationships/hyperlink" Target="http://mastershistory.org/norcal-running-review-2/" TargetMode="External"/><Relationship Id="rId20" Type="http://schemas.openxmlformats.org/officeDocument/2006/relationships/hyperlink" Target="http://mastershistory.org/archives/usmitt-newsletters-of-the-1970s/" TargetMode="External"/><Relationship Id="rId1" Type="http://schemas.openxmlformats.org/officeDocument/2006/relationships/hyperlink" Target="http://mastershistory.org/masters-us-records-progressions/" TargetMode="External"/><Relationship Id="rId6" Type="http://schemas.openxmlformats.org/officeDocument/2006/relationships/hyperlink" Target="http://mastershistory.org/archives/usatf-championship-meet-programs/" TargetMode="External"/><Relationship Id="rId11" Type="http://schemas.openxmlformats.org/officeDocument/2006/relationships/hyperlink" Target="https://en.wikipedia.org/wiki/List_of_United_States_records_in_masters_athletics" TargetMode="External"/><Relationship Id="rId24" Type="http://schemas.openxmlformats.org/officeDocument/2006/relationships/hyperlink" Target="http://mastershistory.org/bob-boalsoutheastern-u-s-masters-track-field-meet/" TargetMode="External"/><Relationship Id="rId5" Type="http://schemas.openxmlformats.org/officeDocument/2006/relationships/hyperlink" Target="http://mastershistory.org/archives/usatf-championship-meet-programs/" TargetMode="External"/><Relationship Id="rId15" Type="http://schemas.openxmlformats.org/officeDocument/2006/relationships/hyperlink" Target="http://mastershistory.org/national-masters-news/" TargetMode="External"/><Relationship Id="rId23" Type="http://schemas.openxmlformats.org/officeDocument/2006/relationships/hyperlink" Target="http://www.mastersathletics.net/" TargetMode="External"/><Relationship Id="rId10" Type="http://schemas.openxmlformats.org/officeDocument/2006/relationships/hyperlink" Target="https://en.wikipedia.org/wiki/Category:Masters_athletics_world_record_progressions" TargetMode="External"/><Relationship Id="rId19" Type="http://schemas.openxmlformats.org/officeDocument/2006/relationships/hyperlink" Target="http://mastershistory.org/unofficial-records-single-age-records-peter-mundle/" TargetMode="External"/><Relationship Id="rId4" Type="http://schemas.openxmlformats.org/officeDocument/2006/relationships/hyperlink" Target="http://mastershistory.org/masters-meet-and-club-records/" TargetMode="External"/><Relationship Id="rId9" Type="http://schemas.openxmlformats.org/officeDocument/2006/relationships/hyperlink" Target="http://www.mastershistory.org/International-Programs/1974-06-Canada-Championships.pdf" TargetMode="External"/><Relationship Id="rId14" Type="http://schemas.openxmlformats.org/officeDocument/2006/relationships/hyperlink" Target="http://mastershistory.org/newsletters-and-magazines/" TargetMode="External"/><Relationship Id="rId22" Type="http://schemas.openxmlformats.org/officeDocument/2006/relationships/hyperlink" Target="http://mastershistory.org/archives/wava-newsletters-1-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8"/>
  <sheetViews>
    <sheetView tabSelected="1" workbookViewId="0">
      <pane ySplit="5" topLeftCell="A6" activePane="bottomLeft" state="frozen"/>
      <selection pane="bottomLeft" activeCell="L2" sqref="L2"/>
    </sheetView>
  </sheetViews>
  <sheetFormatPr defaultRowHeight="15" x14ac:dyDescent="0.25"/>
  <cols>
    <col min="1" max="1" width="14.7109375" style="27" customWidth="1"/>
    <col min="2" max="2" width="9.7109375" style="2" customWidth="1"/>
    <col min="3" max="3" width="6.5703125" style="2" customWidth="1"/>
    <col min="4" max="4" width="10.28515625" style="2" customWidth="1"/>
    <col min="5" max="5" width="10.85546875" style="2" customWidth="1"/>
    <col min="6" max="6" width="9.140625" style="8" customWidth="1"/>
    <col min="7" max="7" width="7.28515625" style="2" customWidth="1"/>
    <col min="8" max="8" width="9.42578125" style="2" customWidth="1"/>
    <col min="9" max="9" width="18" style="2" customWidth="1"/>
    <col min="10" max="10" width="13.140625" style="3" customWidth="1"/>
    <col min="11" max="11" width="26.42578125" style="2" customWidth="1"/>
    <col min="12" max="12" width="13.7109375" style="3" customWidth="1"/>
    <col min="13" max="13" width="8.140625" style="32" customWidth="1"/>
    <col min="14" max="14" width="19.5703125" style="19" customWidth="1"/>
    <col min="15" max="15" width="47.140625" style="19" customWidth="1"/>
    <col min="16" max="16" width="9.140625" style="29"/>
    <col min="17" max="17" width="9.140625" style="2"/>
  </cols>
  <sheetData>
    <row r="1" spans="1:20" s="47" customFormat="1" ht="18.75" x14ac:dyDescent="0.3">
      <c r="A1" s="42"/>
      <c r="B1" s="83" t="s">
        <v>341</v>
      </c>
      <c r="D1" s="42"/>
      <c r="E1" s="42"/>
      <c r="F1" s="44"/>
      <c r="G1" s="42"/>
      <c r="H1" s="42"/>
      <c r="I1" s="42"/>
      <c r="J1" s="45"/>
      <c r="K1" s="42"/>
      <c r="L1" s="48" t="s">
        <v>815</v>
      </c>
      <c r="M1" s="46"/>
      <c r="N1" s="76"/>
      <c r="O1" s="76"/>
      <c r="P1" s="50"/>
      <c r="Q1" s="42"/>
    </row>
    <row r="2" spans="1:20" s="47" customFormat="1" ht="15.75" x14ac:dyDescent="0.25">
      <c r="A2" s="42"/>
      <c r="B2" s="43"/>
      <c r="D2" s="42"/>
      <c r="E2" s="42"/>
      <c r="F2" s="44"/>
      <c r="G2" s="42"/>
      <c r="H2" s="42"/>
      <c r="I2" s="42"/>
      <c r="J2" s="45"/>
      <c r="K2" s="42"/>
      <c r="L2" s="45"/>
      <c r="M2" s="46"/>
      <c r="N2" s="76"/>
      <c r="O2" s="76"/>
      <c r="P2" s="50"/>
      <c r="Q2" s="42"/>
    </row>
    <row r="3" spans="1:20" s="47" customFormat="1" ht="15.75" x14ac:dyDescent="0.25">
      <c r="A3" s="42"/>
      <c r="B3" s="43" t="s">
        <v>595</v>
      </c>
      <c r="D3" s="42"/>
      <c r="E3" s="42"/>
      <c r="F3" s="44"/>
      <c r="G3" s="42"/>
      <c r="H3" s="42"/>
      <c r="I3" s="42"/>
      <c r="J3" s="45"/>
      <c r="K3" s="42"/>
      <c r="L3" s="45"/>
      <c r="M3" s="46"/>
      <c r="N3" s="76"/>
      <c r="O3" s="76"/>
      <c r="P3" s="50"/>
      <c r="Q3" s="42"/>
    </row>
    <row r="4" spans="1:20" s="47" customFormat="1" ht="15.75" x14ac:dyDescent="0.25">
      <c r="A4" s="42"/>
      <c r="B4" s="43"/>
      <c r="D4" s="42"/>
      <c r="E4" s="42"/>
      <c r="F4" s="44"/>
      <c r="G4" s="42"/>
      <c r="H4" s="42"/>
      <c r="I4" s="42"/>
      <c r="J4" s="45"/>
      <c r="K4" s="42"/>
      <c r="L4" s="45"/>
      <c r="M4" s="46"/>
      <c r="N4" s="76"/>
      <c r="O4" s="76"/>
      <c r="P4" s="50"/>
      <c r="Q4" s="42"/>
    </row>
    <row r="5" spans="1:20" s="2" customFormat="1" x14ac:dyDescent="0.25">
      <c r="A5" s="56"/>
      <c r="B5" s="4" t="s">
        <v>168</v>
      </c>
      <c r="C5" s="2" t="s">
        <v>14</v>
      </c>
      <c r="D5" s="2" t="s">
        <v>16</v>
      </c>
      <c r="E5" s="2" t="s">
        <v>17</v>
      </c>
      <c r="F5" s="8" t="s">
        <v>15</v>
      </c>
      <c r="G5" s="2" t="s">
        <v>92</v>
      </c>
      <c r="H5" s="2" t="s">
        <v>25</v>
      </c>
      <c r="I5" s="2" t="s">
        <v>18</v>
      </c>
      <c r="J5" s="3" t="s">
        <v>72</v>
      </c>
      <c r="K5" s="4" t="s">
        <v>77</v>
      </c>
      <c r="L5" s="70" t="s">
        <v>633</v>
      </c>
      <c r="M5" s="32" t="s">
        <v>284</v>
      </c>
      <c r="N5" s="19" t="s">
        <v>29</v>
      </c>
      <c r="O5" s="19" t="s">
        <v>154</v>
      </c>
      <c r="P5" s="29"/>
    </row>
    <row r="6" spans="1:20" x14ac:dyDescent="0.25">
      <c r="A6" s="28" t="s">
        <v>32</v>
      </c>
      <c r="B6" s="7"/>
      <c r="L6" s="70"/>
    </row>
    <row r="7" spans="1:20" x14ac:dyDescent="0.25">
      <c r="A7" s="28" t="s">
        <v>103</v>
      </c>
      <c r="B7" s="2" t="s">
        <v>21</v>
      </c>
      <c r="C7" s="13">
        <f>1971-1933</f>
        <v>38</v>
      </c>
      <c r="D7" s="4" t="s">
        <v>22</v>
      </c>
      <c r="E7" s="4" t="s">
        <v>23</v>
      </c>
      <c r="F7" s="9" t="s">
        <v>24</v>
      </c>
      <c r="H7" s="4" t="s">
        <v>26</v>
      </c>
      <c r="I7" s="2" t="s">
        <v>28</v>
      </c>
      <c r="J7" s="72">
        <v>12061</v>
      </c>
      <c r="K7" s="4" t="s">
        <v>336</v>
      </c>
      <c r="L7" s="72">
        <v>26017</v>
      </c>
      <c r="M7" s="33">
        <v>1971</v>
      </c>
      <c r="N7" s="21" t="s">
        <v>337</v>
      </c>
      <c r="O7" s="19" t="s">
        <v>790</v>
      </c>
      <c r="R7" s="2"/>
      <c r="S7" s="2"/>
      <c r="T7" s="2"/>
    </row>
    <row r="8" spans="1:20" x14ac:dyDescent="0.25">
      <c r="A8" s="28" t="s">
        <v>448</v>
      </c>
      <c r="B8" s="2" t="s">
        <v>21</v>
      </c>
      <c r="C8" s="13">
        <f>1972-1933</f>
        <v>39</v>
      </c>
      <c r="D8" s="4" t="s">
        <v>33</v>
      </c>
      <c r="E8" s="4" t="s">
        <v>23</v>
      </c>
      <c r="F8" s="9" t="s">
        <v>794</v>
      </c>
      <c r="H8" s="4" t="s">
        <v>26</v>
      </c>
      <c r="I8" s="2" t="s">
        <v>28</v>
      </c>
      <c r="J8" s="72">
        <v>12061</v>
      </c>
      <c r="K8" s="4" t="s">
        <v>795</v>
      </c>
      <c r="L8" s="72">
        <v>26409</v>
      </c>
      <c r="M8" s="33">
        <v>1972</v>
      </c>
      <c r="N8" s="21" t="s">
        <v>793</v>
      </c>
      <c r="O8" s="21" t="s">
        <v>796</v>
      </c>
      <c r="R8" s="2"/>
      <c r="S8" s="2"/>
      <c r="T8" s="2"/>
    </row>
    <row r="9" spans="1:20" x14ac:dyDescent="0.25">
      <c r="A9" s="28" t="s">
        <v>103</v>
      </c>
      <c r="B9" s="2" t="s">
        <v>21</v>
      </c>
      <c r="C9" s="4">
        <f>1972-1933</f>
        <v>39</v>
      </c>
      <c r="D9" s="4" t="s">
        <v>33</v>
      </c>
      <c r="E9" s="40" t="s">
        <v>198</v>
      </c>
      <c r="F9" s="9" t="s">
        <v>228</v>
      </c>
      <c r="H9" s="4" t="s">
        <v>26</v>
      </c>
      <c r="I9" s="2" t="s">
        <v>240</v>
      </c>
      <c r="J9" s="3">
        <v>11999</v>
      </c>
      <c r="K9" s="4" t="s">
        <v>41</v>
      </c>
      <c r="L9" s="71">
        <v>26467</v>
      </c>
      <c r="M9" s="33">
        <v>1972</v>
      </c>
      <c r="N9" s="21" t="s">
        <v>731</v>
      </c>
      <c r="O9" s="21" t="s">
        <v>241</v>
      </c>
      <c r="R9" s="2"/>
      <c r="S9" s="2"/>
      <c r="T9" s="2"/>
    </row>
    <row r="10" spans="1:20" x14ac:dyDescent="0.25">
      <c r="A10" s="28" t="s">
        <v>103</v>
      </c>
      <c r="B10" s="2" t="s">
        <v>21</v>
      </c>
      <c r="C10" s="2">
        <f>1974-1939</f>
        <v>35</v>
      </c>
      <c r="D10" s="4" t="s">
        <v>22</v>
      </c>
      <c r="E10" s="4" t="s">
        <v>46</v>
      </c>
      <c r="F10" s="9" t="s">
        <v>265</v>
      </c>
      <c r="H10" s="4" t="s">
        <v>26</v>
      </c>
      <c r="I10" s="2" t="s">
        <v>266</v>
      </c>
      <c r="J10" s="3">
        <v>14265</v>
      </c>
      <c r="K10" s="12" t="s">
        <v>114</v>
      </c>
      <c r="L10" s="71">
        <v>27125</v>
      </c>
      <c r="M10" s="33">
        <v>1974</v>
      </c>
      <c r="N10" s="21"/>
      <c r="O10" s="21" t="s">
        <v>348</v>
      </c>
      <c r="R10" s="2"/>
      <c r="S10" s="2"/>
      <c r="T10" s="2"/>
    </row>
    <row r="11" spans="1:20" x14ac:dyDescent="0.25">
      <c r="A11" s="28" t="s">
        <v>103</v>
      </c>
      <c r="B11" s="2" t="s">
        <v>21</v>
      </c>
      <c r="C11" s="2">
        <v>39</v>
      </c>
      <c r="D11" s="4" t="s">
        <v>22</v>
      </c>
      <c r="E11" s="4" t="s">
        <v>23</v>
      </c>
      <c r="F11" s="9" t="s">
        <v>87</v>
      </c>
      <c r="H11" s="4" t="s">
        <v>26</v>
      </c>
      <c r="I11" s="2" t="s">
        <v>88</v>
      </c>
      <c r="J11" s="3">
        <v>13520</v>
      </c>
      <c r="K11" s="4" t="s">
        <v>89</v>
      </c>
      <c r="L11" s="71">
        <v>27167</v>
      </c>
      <c r="M11" s="33">
        <v>1974</v>
      </c>
      <c r="N11" s="21" t="s">
        <v>30</v>
      </c>
      <c r="O11" s="19" t="s">
        <v>151</v>
      </c>
      <c r="R11" s="2"/>
      <c r="S11" s="2"/>
      <c r="T11" s="2"/>
    </row>
    <row r="12" spans="1:20" x14ac:dyDescent="0.25">
      <c r="A12" s="28" t="s">
        <v>448</v>
      </c>
      <c r="B12" s="2" t="s">
        <v>21</v>
      </c>
      <c r="C12" s="2">
        <v>35</v>
      </c>
      <c r="D12" s="4" t="s">
        <v>22</v>
      </c>
      <c r="E12" s="4" t="s">
        <v>23</v>
      </c>
      <c r="F12" s="9" t="s">
        <v>27</v>
      </c>
      <c r="H12" s="2" t="s">
        <v>26</v>
      </c>
      <c r="I12" s="2" t="s">
        <v>75</v>
      </c>
      <c r="J12" s="3">
        <v>14671</v>
      </c>
      <c r="K12" s="2" t="s">
        <v>85</v>
      </c>
      <c r="L12" s="70">
        <v>27556</v>
      </c>
      <c r="M12" s="32">
        <v>1975</v>
      </c>
      <c r="O12" s="19" t="s">
        <v>209</v>
      </c>
      <c r="R12" s="2"/>
      <c r="S12" s="2"/>
      <c r="T12" s="2"/>
    </row>
    <row r="13" spans="1:20" x14ac:dyDescent="0.25">
      <c r="A13" s="28" t="s">
        <v>103</v>
      </c>
      <c r="B13" s="2" t="s">
        <v>21</v>
      </c>
      <c r="C13" s="2">
        <f>1975-1940</f>
        <v>35</v>
      </c>
      <c r="D13" s="4" t="s">
        <v>33</v>
      </c>
      <c r="E13" s="40" t="s">
        <v>198</v>
      </c>
      <c r="F13" s="9" t="s">
        <v>329</v>
      </c>
      <c r="H13" s="2" t="s">
        <v>26</v>
      </c>
      <c r="I13" s="2" t="s">
        <v>75</v>
      </c>
      <c r="J13" s="3">
        <v>14671</v>
      </c>
      <c r="K13" s="2" t="s">
        <v>39</v>
      </c>
      <c r="L13" s="70">
        <v>27573</v>
      </c>
      <c r="M13" s="32">
        <v>1975</v>
      </c>
      <c r="N13" s="77" t="s">
        <v>327</v>
      </c>
      <c r="O13" s="21" t="s">
        <v>328</v>
      </c>
      <c r="R13" s="2"/>
      <c r="S13" s="2"/>
      <c r="T13" s="2"/>
    </row>
    <row r="14" spans="1:20" x14ac:dyDescent="0.25">
      <c r="A14" s="28" t="s">
        <v>103</v>
      </c>
      <c r="B14" s="2" t="s">
        <v>21</v>
      </c>
      <c r="C14" s="2">
        <f>1976-1941</f>
        <v>35</v>
      </c>
      <c r="D14" s="4" t="s">
        <v>22</v>
      </c>
      <c r="E14" s="40" t="s">
        <v>198</v>
      </c>
      <c r="F14" s="9" t="s">
        <v>338</v>
      </c>
      <c r="H14" s="2" t="s">
        <v>26</v>
      </c>
      <c r="I14" s="2" t="s">
        <v>38</v>
      </c>
      <c r="J14" s="3">
        <v>15056</v>
      </c>
      <c r="K14" s="2" t="s">
        <v>41</v>
      </c>
      <c r="L14" s="71">
        <v>27895</v>
      </c>
      <c r="M14" s="32">
        <v>1976</v>
      </c>
      <c r="N14" s="77" t="s">
        <v>278</v>
      </c>
      <c r="O14" s="21" t="s">
        <v>339</v>
      </c>
      <c r="R14" s="2"/>
      <c r="S14" s="2"/>
      <c r="T14" s="2"/>
    </row>
    <row r="15" spans="1:20" x14ac:dyDescent="0.25">
      <c r="A15" s="28" t="s">
        <v>103</v>
      </c>
      <c r="B15" s="2" t="s">
        <v>21</v>
      </c>
      <c r="C15" s="2">
        <v>35</v>
      </c>
      <c r="D15" s="4" t="s">
        <v>22</v>
      </c>
      <c r="E15" s="4" t="s">
        <v>34</v>
      </c>
      <c r="F15" s="9" t="s">
        <v>157</v>
      </c>
      <c r="H15" s="2" t="s">
        <v>26</v>
      </c>
      <c r="I15" s="2" t="s">
        <v>158</v>
      </c>
      <c r="J15" s="3">
        <v>15115</v>
      </c>
      <c r="K15" s="2" t="s">
        <v>159</v>
      </c>
      <c r="L15" s="70">
        <v>28196</v>
      </c>
      <c r="M15" s="32">
        <v>1977</v>
      </c>
      <c r="O15" s="19" t="s">
        <v>196</v>
      </c>
      <c r="R15" s="2"/>
      <c r="S15" s="2"/>
      <c r="T15" s="2"/>
    </row>
    <row r="16" spans="1:20" x14ac:dyDescent="0.25">
      <c r="A16" s="28" t="s">
        <v>103</v>
      </c>
      <c r="B16" s="2" t="s">
        <v>21</v>
      </c>
      <c r="C16" s="2">
        <f>1977-1941</f>
        <v>36</v>
      </c>
      <c r="D16" s="4" t="s">
        <v>33</v>
      </c>
      <c r="E16" s="40" t="s">
        <v>198</v>
      </c>
      <c r="F16" s="9" t="s">
        <v>317</v>
      </c>
      <c r="H16" s="2" t="s">
        <v>26</v>
      </c>
      <c r="I16" s="2" t="s">
        <v>38</v>
      </c>
      <c r="J16" s="3">
        <v>15056</v>
      </c>
      <c r="K16" s="2" t="s">
        <v>286</v>
      </c>
      <c r="L16" s="70">
        <v>28294</v>
      </c>
      <c r="M16" s="32">
        <v>1977</v>
      </c>
      <c r="N16" s="21" t="s">
        <v>316</v>
      </c>
      <c r="O16" s="21" t="s">
        <v>318</v>
      </c>
      <c r="R16" s="2"/>
      <c r="S16" s="2"/>
      <c r="T16" s="2"/>
    </row>
    <row r="17" spans="1:20" x14ac:dyDescent="0.25">
      <c r="A17" s="28" t="s">
        <v>103</v>
      </c>
      <c r="B17" s="2" t="s">
        <v>21</v>
      </c>
      <c r="C17" s="2">
        <f>1977-1941</f>
        <v>36</v>
      </c>
      <c r="D17" s="4" t="s">
        <v>22</v>
      </c>
      <c r="E17" s="4" t="s">
        <v>34</v>
      </c>
      <c r="F17" s="9" t="s">
        <v>317</v>
      </c>
      <c r="H17" s="2" t="s">
        <v>26</v>
      </c>
      <c r="I17" s="2" t="s">
        <v>38</v>
      </c>
      <c r="J17" s="3">
        <v>15056</v>
      </c>
      <c r="K17" s="2" t="s">
        <v>41</v>
      </c>
      <c r="L17" s="70">
        <v>28372</v>
      </c>
      <c r="M17" s="32">
        <v>1977</v>
      </c>
      <c r="N17" s="19" t="s">
        <v>612</v>
      </c>
      <c r="O17" s="19" t="s">
        <v>614</v>
      </c>
      <c r="R17" s="2"/>
      <c r="S17" s="2"/>
      <c r="T17" s="2"/>
    </row>
    <row r="18" spans="1:20" x14ac:dyDescent="0.25">
      <c r="A18" s="28" t="s">
        <v>103</v>
      </c>
      <c r="B18" s="2" t="s">
        <v>21</v>
      </c>
      <c r="C18" s="2">
        <f>1978-1941</f>
        <v>37</v>
      </c>
      <c r="D18" s="4" t="s">
        <v>22</v>
      </c>
      <c r="E18" s="4" t="s">
        <v>34</v>
      </c>
      <c r="F18" s="9" t="s">
        <v>276</v>
      </c>
      <c r="H18" s="2" t="s">
        <v>26</v>
      </c>
      <c r="I18" s="2" t="s">
        <v>38</v>
      </c>
      <c r="J18" s="3">
        <v>15056</v>
      </c>
      <c r="K18" s="2" t="s">
        <v>41</v>
      </c>
      <c r="L18" s="70">
        <v>28623</v>
      </c>
      <c r="M18" s="32">
        <v>1978</v>
      </c>
      <c r="N18" s="19" t="s">
        <v>278</v>
      </c>
      <c r="O18" s="19" t="s">
        <v>277</v>
      </c>
      <c r="R18" s="2"/>
      <c r="S18" s="2"/>
      <c r="T18" s="2"/>
    </row>
    <row r="19" spans="1:20" x14ac:dyDescent="0.25">
      <c r="A19" s="28" t="s">
        <v>103</v>
      </c>
      <c r="B19" s="2" t="s">
        <v>21</v>
      </c>
      <c r="C19" s="2">
        <v>37</v>
      </c>
      <c r="D19" s="4" t="s">
        <v>22</v>
      </c>
      <c r="E19" s="4" t="s">
        <v>34</v>
      </c>
      <c r="F19" s="9" t="s">
        <v>153</v>
      </c>
      <c r="H19" s="2" t="s">
        <v>26</v>
      </c>
      <c r="I19" s="2" t="s">
        <v>38</v>
      </c>
      <c r="J19" s="3">
        <v>15056</v>
      </c>
      <c r="K19" s="2" t="s">
        <v>368</v>
      </c>
      <c r="L19" s="70">
        <v>28652</v>
      </c>
      <c r="M19" s="32">
        <v>1978</v>
      </c>
      <c r="N19" s="21" t="s">
        <v>369</v>
      </c>
      <c r="O19" s="21" t="s">
        <v>370</v>
      </c>
      <c r="R19" s="2"/>
      <c r="S19" s="2"/>
      <c r="T19" s="2"/>
    </row>
    <row r="20" spans="1:20" x14ac:dyDescent="0.25">
      <c r="A20" s="28" t="s">
        <v>103</v>
      </c>
      <c r="B20" s="2" t="s">
        <v>21</v>
      </c>
      <c r="C20" s="12">
        <v>37</v>
      </c>
      <c r="D20" s="4" t="s">
        <v>33</v>
      </c>
      <c r="E20" s="4" t="s">
        <v>34</v>
      </c>
      <c r="F20" s="9" t="s">
        <v>153</v>
      </c>
      <c r="H20" s="2" t="s">
        <v>26</v>
      </c>
      <c r="I20" s="2" t="s">
        <v>38</v>
      </c>
      <c r="J20" s="3">
        <v>15056</v>
      </c>
      <c r="K20" s="4" t="s">
        <v>286</v>
      </c>
      <c r="L20" s="70">
        <v>28721</v>
      </c>
      <c r="M20" s="32">
        <v>1978</v>
      </c>
      <c r="N20" s="21" t="s">
        <v>288</v>
      </c>
      <c r="O20" s="21" t="s">
        <v>451</v>
      </c>
      <c r="R20" s="2"/>
      <c r="S20" s="2"/>
      <c r="T20" s="2"/>
    </row>
    <row r="21" spans="1:20" s="2" customFormat="1" x14ac:dyDescent="0.25">
      <c r="A21" s="28" t="s">
        <v>103</v>
      </c>
      <c r="B21" s="2" t="s">
        <v>21</v>
      </c>
      <c r="C21" s="12">
        <v>38</v>
      </c>
      <c r="D21" s="4" t="s">
        <v>33</v>
      </c>
      <c r="E21" s="40" t="s">
        <v>730</v>
      </c>
      <c r="F21" s="9">
        <v>14.63</v>
      </c>
      <c r="H21" s="2" t="s">
        <v>36</v>
      </c>
      <c r="I21" s="12" t="s">
        <v>397</v>
      </c>
      <c r="J21" s="15">
        <v>15816</v>
      </c>
      <c r="K21" s="13" t="s">
        <v>372</v>
      </c>
      <c r="L21" s="70">
        <v>29813</v>
      </c>
      <c r="M21" s="32">
        <v>1981</v>
      </c>
      <c r="N21" s="21" t="s">
        <v>732</v>
      </c>
      <c r="O21" s="21" t="s">
        <v>377</v>
      </c>
      <c r="P21" s="29"/>
    </row>
    <row r="22" spans="1:20" s="2" customFormat="1" x14ac:dyDescent="0.25">
      <c r="A22" s="28" t="s">
        <v>103</v>
      </c>
      <c r="B22" s="2" t="s">
        <v>21</v>
      </c>
      <c r="C22" s="12">
        <f>1982-1947</f>
        <v>35</v>
      </c>
      <c r="D22" s="4" t="s">
        <v>598</v>
      </c>
      <c r="E22" s="40" t="s">
        <v>198</v>
      </c>
      <c r="F22" s="9" t="s">
        <v>398</v>
      </c>
      <c r="H22" s="2" t="s">
        <v>26</v>
      </c>
      <c r="I22" s="2" t="s">
        <v>470</v>
      </c>
      <c r="J22" s="20">
        <v>17149</v>
      </c>
      <c r="K22" s="13" t="s">
        <v>802</v>
      </c>
      <c r="L22" s="39" t="s">
        <v>804</v>
      </c>
      <c r="M22" s="32">
        <v>1982</v>
      </c>
      <c r="N22" s="21" t="s">
        <v>803</v>
      </c>
      <c r="O22" s="21" t="s">
        <v>805</v>
      </c>
      <c r="P22" s="29"/>
    </row>
    <row r="23" spans="1:20" s="2" customFormat="1" x14ac:dyDescent="0.25">
      <c r="A23" s="28" t="s">
        <v>103</v>
      </c>
      <c r="B23" s="2" t="s">
        <v>21</v>
      </c>
      <c r="C23" s="12">
        <f>1983-1947</f>
        <v>36</v>
      </c>
      <c r="D23" s="4" t="s">
        <v>598</v>
      </c>
      <c r="E23" s="40" t="s">
        <v>198</v>
      </c>
      <c r="F23" s="9" t="s">
        <v>398</v>
      </c>
      <c r="H23" s="2" t="s">
        <v>26</v>
      </c>
      <c r="I23" s="2" t="s">
        <v>470</v>
      </c>
      <c r="J23" s="20">
        <v>17149</v>
      </c>
      <c r="K23" s="13" t="s">
        <v>320</v>
      </c>
      <c r="L23" s="70">
        <v>30478</v>
      </c>
      <c r="M23" s="32">
        <v>1983</v>
      </c>
      <c r="N23" s="21" t="s">
        <v>471</v>
      </c>
      <c r="O23" s="21" t="s">
        <v>600</v>
      </c>
      <c r="P23" s="29"/>
    </row>
    <row r="24" spans="1:20" x14ac:dyDescent="0.25">
      <c r="A24" s="28" t="s">
        <v>103</v>
      </c>
      <c r="B24" s="2" t="s">
        <v>21</v>
      </c>
      <c r="C24" s="12">
        <f>1984-1947</f>
        <v>37</v>
      </c>
      <c r="D24" s="4" t="s">
        <v>33</v>
      </c>
      <c r="E24" s="40" t="s">
        <v>198</v>
      </c>
      <c r="F24" s="9">
        <v>14.95</v>
      </c>
      <c r="H24" s="2" t="s">
        <v>36</v>
      </c>
      <c r="I24" s="2" t="s">
        <v>470</v>
      </c>
      <c r="J24" s="20">
        <v>17149</v>
      </c>
      <c r="K24" s="4" t="s">
        <v>114</v>
      </c>
      <c r="L24" s="72">
        <v>30807</v>
      </c>
      <c r="M24" s="32">
        <v>1984</v>
      </c>
      <c r="N24" s="21" t="s">
        <v>471</v>
      </c>
      <c r="O24" s="21" t="s">
        <v>647</v>
      </c>
      <c r="R24" s="2"/>
      <c r="S24" s="2"/>
      <c r="T24" s="2"/>
    </row>
    <row r="25" spans="1:20" x14ac:dyDescent="0.25">
      <c r="A25" s="28" t="s">
        <v>103</v>
      </c>
      <c r="B25" s="2" t="s">
        <v>21</v>
      </c>
      <c r="C25" s="12">
        <v>35</v>
      </c>
      <c r="D25" s="4" t="s">
        <v>33</v>
      </c>
      <c r="E25" s="40" t="s">
        <v>198</v>
      </c>
      <c r="F25" s="9">
        <v>14.93</v>
      </c>
      <c r="H25" s="2" t="s">
        <v>36</v>
      </c>
      <c r="I25" s="4" t="s">
        <v>496</v>
      </c>
      <c r="J25" s="20">
        <v>17907</v>
      </c>
      <c r="K25" s="4" t="s">
        <v>468</v>
      </c>
      <c r="L25" s="72">
        <v>30828</v>
      </c>
      <c r="M25" s="32">
        <v>1984</v>
      </c>
      <c r="N25" s="21" t="s">
        <v>572</v>
      </c>
      <c r="O25" s="21" t="s">
        <v>611</v>
      </c>
      <c r="R25" s="2"/>
      <c r="S25" s="2"/>
      <c r="T25" s="2"/>
    </row>
    <row r="26" spans="1:20" x14ac:dyDescent="0.25">
      <c r="A26" s="28" t="s">
        <v>448</v>
      </c>
      <c r="B26" s="2" t="s">
        <v>21</v>
      </c>
      <c r="C26" s="12">
        <f>1984-1947</f>
        <v>37</v>
      </c>
      <c r="D26" s="4" t="s">
        <v>33</v>
      </c>
      <c r="E26" s="4" t="s">
        <v>23</v>
      </c>
      <c r="F26" s="9" t="s">
        <v>398</v>
      </c>
      <c r="H26" s="2" t="s">
        <v>26</v>
      </c>
      <c r="I26" s="2" t="s">
        <v>470</v>
      </c>
      <c r="J26" s="20">
        <v>17149</v>
      </c>
      <c r="K26" s="13" t="s">
        <v>320</v>
      </c>
      <c r="L26" s="70">
        <v>30849</v>
      </c>
      <c r="M26" s="32">
        <v>1984</v>
      </c>
      <c r="N26" s="21" t="s">
        <v>610</v>
      </c>
      <c r="O26" s="21" t="s">
        <v>646</v>
      </c>
      <c r="R26" s="2"/>
      <c r="S26" s="2"/>
      <c r="T26" s="2"/>
    </row>
    <row r="27" spans="1:20" x14ac:dyDescent="0.25">
      <c r="A27" s="28" t="s">
        <v>103</v>
      </c>
      <c r="B27" s="2" t="s">
        <v>21</v>
      </c>
      <c r="C27" s="12">
        <f>1984-1949</f>
        <v>35</v>
      </c>
      <c r="D27" s="4" t="s">
        <v>33</v>
      </c>
      <c r="E27" s="36" t="s">
        <v>198</v>
      </c>
      <c r="F27" s="9" t="s">
        <v>484</v>
      </c>
      <c r="H27" s="2" t="s">
        <v>26</v>
      </c>
      <c r="I27" s="4" t="s">
        <v>496</v>
      </c>
      <c r="J27" s="20">
        <v>17907</v>
      </c>
      <c r="K27" s="13" t="s">
        <v>497</v>
      </c>
      <c r="L27" s="72">
        <v>30870</v>
      </c>
      <c r="M27" s="32">
        <v>1984</v>
      </c>
      <c r="N27" s="21" t="s">
        <v>471</v>
      </c>
      <c r="O27" s="21" t="s">
        <v>648</v>
      </c>
      <c r="R27" s="2"/>
      <c r="S27" s="2"/>
      <c r="T27" s="2"/>
    </row>
    <row r="28" spans="1:20" x14ac:dyDescent="0.25">
      <c r="A28" s="28" t="s">
        <v>103</v>
      </c>
      <c r="B28" s="4" t="s">
        <v>21</v>
      </c>
      <c r="C28" s="13">
        <f>1984-1947</f>
        <v>37</v>
      </c>
      <c r="D28" s="4" t="s">
        <v>33</v>
      </c>
      <c r="E28" s="40" t="s">
        <v>198</v>
      </c>
      <c r="F28" s="9">
        <v>14.88</v>
      </c>
      <c r="H28" s="2" t="s">
        <v>36</v>
      </c>
      <c r="I28" s="2" t="s">
        <v>470</v>
      </c>
      <c r="J28" s="20">
        <v>17149</v>
      </c>
      <c r="K28" s="13" t="s">
        <v>111</v>
      </c>
      <c r="L28" s="72">
        <v>30911</v>
      </c>
      <c r="M28" s="32">
        <v>1984</v>
      </c>
      <c r="N28" s="21" t="s">
        <v>732</v>
      </c>
      <c r="O28" s="21" t="s">
        <v>523</v>
      </c>
      <c r="R28" s="2"/>
      <c r="S28" s="2"/>
      <c r="T28" s="2"/>
    </row>
    <row r="29" spans="1:20" x14ac:dyDescent="0.25">
      <c r="A29" s="28" t="s">
        <v>103</v>
      </c>
      <c r="B29" s="4" t="s">
        <v>21</v>
      </c>
      <c r="C29" s="13">
        <f>1988-1953</f>
        <v>35</v>
      </c>
      <c r="D29" s="4" t="s">
        <v>33</v>
      </c>
      <c r="E29" s="40" t="s">
        <v>198</v>
      </c>
      <c r="F29" s="9">
        <v>14.24</v>
      </c>
      <c r="H29" s="2" t="s">
        <v>36</v>
      </c>
      <c r="I29" s="2" t="s">
        <v>561</v>
      </c>
      <c r="J29" s="20">
        <v>19404</v>
      </c>
      <c r="K29" s="20" t="s">
        <v>419</v>
      </c>
      <c r="L29" s="73" t="s">
        <v>563</v>
      </c>
      <c r="M29" s="33">
        <v>1988</v>
      </c>
      <c r="N29" s="21" t="s">
        <v>732</v>
      </c>
      <c r="O29" s="21" t="s">
        <v>586</v>
      </c>
      <c r="R29" s="2"/>
      <c r="S29" s="2"/>
      <c r="T29" s="2"/>
    </row>
    <row r="30" spans="1:20" x14ac:dyDescent="0.25">
      <c r="A30" s="28" t="s">
        <v>103</v>
      </c>
      <c r="B30" s="4" t="s">
        <v>21</v>
      </c>
      <c r="C30" s="2">
        <f>1991-1955</f>
        <v>36</v>
      </c>
      <c r="D30" s="4" t="s">
        <v>33</v>
      </c>
      <c r="E30" s="40" t="s">
        <v>198</v>
      </c>
      <c r="F30" s="9">
        <v>14.01</v>
      </c>
      <c r="H30" s="2" t="s">
        <v>36</v>
      </c>
      <c r="I30" s="2" t="s">
        <v>386</v>
      </c>
      <c r="J30" s="3">
        <v>20176</v>
      </c>
      <c r="K30" s="2" t="s">
        <v>387</v>
      </c>
      <c r="L30" s="70">
        <v>33411</v>
      </c>
      <c r="M30" s="32">
        <v>1991</v>
      </c>
      <c r="N30" s="21" t="s">
        <v>316</v>
      </c>
      <c r="O30" s="21" t="s">
        <v>605</v>
      </c>
      <c r="R30" s="2"/>
      <c r="S30" s="2"/>
      <c r="T30" s="2"/>
    </row>
    <row r="31" spans="1:20" x14ac:dyDescent="0.25">
      <c r="A31" s="28"/>
      <c r="B31" s="4"/>
      <c r="D31" s="4"/>
      <c r="E31" s="40"/>
      <c r="F31" s="9"/>
      <c r="L31" s="70"/>
      <c r="N31" s="21"/>
      <c r="O31" s="21"/>
      <c r="R31" s="2"/>
      <c r="S31" s="2"/>
      <c r="T31" s="2"/>
    </row>
    <row r="32" spans="1:20" s="94" customFormat="1" x14ac:dyDescent="0.25">
      <c r="A32" s="28" t="s">
        <v>103</v>
      </c>
      <c r="B32" s="85" t="s">
        <v>21</v>
      </c>
      <c r="C32" s="85">
        <f>1994-1959</f>
        <v>35</v>
      </c>
      <c r="D32" s="93" t="s">
        <v>33</v>
      </c>
      <c r="E32" s="93" t="s">
        <v>23</v>
      </c>
      <c r="F32" s="49">
        <v>13.36</v>
      </c>
      <c r="G32" s="95" t="s">
        <v>651</v>
      </c>
      <c r="H32" s="85" t="s">
        <v>36</v>
      </c>
      <c r="I32" s="85" t="s">
        <v>233</v>
      </c>
      <c r="J32" s="91">
        <v>21401</v>
      </c>
      <c r="K32" s="85" t="s">
        <v>642</v>
      </c>
      <c r="L32" s="90">
        <v>34519</v>
      </c>
      <c r="M32" s="89">
        <v>1994</v>
      </c>
      <c r="N32" s="87" t="s">
        <v>641</v>
      </c>
      <c r="O32" s="87" t="s">
        <v>650</v>
      </c>
      <c r="P32" s="86"/>
      <c r="Q32" s="85"/>
      <c r="R32" s="85"/>
      <c r="S32" s="85"/>
      <c r="T32" s="85"/>
    </row>
    <row r="33" spans="1:20" x14ac:dyDescent="0.25">
      <c r="A33" s="28" t="s">
        <v>449</v>
      </c>
      <c r="B33" s="2" t="s">
        <v>21</v>
      </c>
      <c r="C33" s="2">
        <f>1994-1959</f>
        <v>35</v>
      </c>
      <c r="D33" s="4" t="s">
        <v>33</v>
      </c>
      <c r="E33" s="4" t="s">
        <v>23</v>
      </c>
      <c r="F33" s="9">
        <v>13.26</v>
      </c>
      <c r="G33" s="95" t="s">
        <v>652</v>
      </c>
      <c r="H33" s="2" t="s">
        <v>36</v>
      </c>
      <c r="I33" s="2" t="s">
        <v>233</v>
      </c>
      <c r="J33" s="3">
        <v>21401</v>
      </c>
      <c r="K33" s="2" t="s">
        <v>640</v>
      </c>
      <c r="L33" s="70">
        <v>34537</v>
      </c>
      <c r="M33" s="32">
        <v>1994</v>
      </c>
      <c r="N33" s="19" t="s">
        <v>639</v>
      </c>
      <c r="O33" s="21" t="s">
        <v>645</v>
      </c>
      <c r="R33" s="2"/>
      <c r="S33" s="2"/>
      <c r="T33" s="2"/>
    </row>
    <row r="34" spans="1:20" s="94" customFormat="1" x14ac:dyDescent="0.25">
      <c r="A34" s="28" t="s">
        <v>103</v>
      </c>
      <c r="B34" s="85" t="s">
        <v>21</v>
      </c>
      <c r="C34" s="85">
        <f>1998-1963</f>
        <v>35</v>
      </c>
      <c r="D34" s="93" t="s">
        <v>33</v>
      </c>
      <c r="E34" s="93" t="s">
        <v>23</v>
      </c>
      <c r="F34" s="49">
        <v>13.26</v>
      </c>
      <c r="G34" s="95" t="s">
        <v>638</v>
      </c>
      <c r="H34" s="85" t="s">
        <v>36</v>
      </c>
      <c r="I34" s="85" t="s">
        <v>626</v>
      </c>
      <c r="J34" s="91">
        <v>22912</v>
      </c>
      <c r="K34" s="85" t="s">
        <v>634</v>
      </c>
      <c r="L34" s="90">
        <v>35995</v>
      </c>
      <c r="M34" s="89">
        <v>1998</v>
      </c>
      <c r="N34" s="87" t="s">
        <v>637</v>
      </c>
      <c r="O34" s="87" t="s">
        <v>649</v>
      </c>
      <c r="P34" s="86"/>
      <c r="Q34" s="85"/>
      <c r="R34" s="85"/>
      <c r="S34" s="85"/>
      <c r="T34" s="85"/>
    </row>
    <row r="35" spans="1:20" s="94" customFormat="1" x14ac:dyDescent="0.25">
      <c r="A35" s="28" t="s">
        <v>103</v>
      </c>
      <c r="B35" s="85" t="s">
        <v>21</v>
      </c>
      <c r="C35" s="85">
        <f>1999-1963</f>
        <v>36</v>
      </c>
      <c r="D35" s="93" t="s">
        <v>33</v>
      </c>
      <c r="E35" s="93" t="s">
        <v>23</v>
      </c>
      <c r="F35" s="49">
        <v>13.25</v>
      </c>
      <c r="G35" s="95" t="s">
        <v>421</v>
      </c>
      <c r="H35" s="85" t="s">
        <v>36</v>
      </c>
      <c r="I35" s="85" t="s">
        <v>389</v>
      </c>
      <c r="J35" s="91">
        <v>23229</v>
      </c>
      <c r="K35" s="85" t="s">
        <v>636</v>
      </c>
      <c r="L35" s="108">
        <v>36383</v>
      </c>
      <c r="M35" s="89">
        <v>1999</v>
      </c>
      <c r="N35" s="88" t="s">
        <v>635</v>
      </c>
      <c r="O35" s="87" t="s">
        <v>765</v>
      </c>
      <c r="P35" s="86"/>
      <c r="Q35" s="85"/>
      <c r="R35" s="85"/>
      <c r="S35" s="85"/>
      <c r="T35" s="85"/>
    </row>
    <row r="36" spans="1:20" x14ac:dyDescent="0.25">
      <c r="A36" s="28" t="s">
        <v>103</v>
      </c>
      <c r="B36" s="2" t="s">
        <v>21</v>
      </c>
      <c r="C36" s="2">
        <f>1999-1963</f>
        <v>36</v>
      </c>
      <c r="D36" s="4" t="s">
        <v>33</v>
      </c>
      <c r="E36" s="4" t="s">
        <v>23</v>
      </c>
      <c r="F36" s="49">
        <v>13.22</v>
      </c>
      <c r="G36" s="95" t="s">
        <v>643</v>
      </c>
      <c r="H36" s="2" t="s">
        <v>36</v>
      </c>
      <c r="I36" s="2" t="s">
        <v>389</v>
      </c>
      <c r="J36" s="3">
        <v>23229</v>
      </c>
      <c r="K36" s="85" t="s">
        <v>766</v>
      </c>
      <c r="L36" s="70">
        <v>36397</v>
      </c>
      <c r="M36" s="32">
        <v>1999</v>
      </c>
      <c r="N36" s="87" t="s">
        <v>768</v>
      </c>
      <c r="O36" s="21" t="s">
        <v>767</v>
      </c>
      <c r="R36" s="2"/>
      <c r="S36" s="2"/>
      <c r="T36" s="2"/>
    </row>
    <row r="37" spans="1:20" s="94" customFormat="1" x14ac:dyDescent="0.25">
      <c r="A37" s="28" t="s">
        <v>103</v>
      </c>
      <c r="B37" s="85" t="s">
        <v>21</v>
      </c>
      <c r="C37" s="85">
        <f>2006-1971</f>
        <v>35</v>
      </c>
      <c r="D37" s="93" t="s">
        <v>33</v>
      </c>
      <c r="E37" s="93" t="s">
        <v>23</v>
      </c>
      <c r="F37" s="14">
        <v>13.14</v>
      </c>
      <c r="G37" s="95" t="s">
        <v>653</v>
      </c>
      <c r="H37" s="85" t="s">
        <v>36</v>
      </c>
      <c r="I37" s="85" t="s">
        <v>115</v>
      </c>
      <c r="J37" s="91">
        <v>25993</v>
      </c>
      <c r="K37" s="85" t="s">
        <v>636</v>
      </c>
      <c r="L37" s="90">
        <v>38947</v>
      </c>
      <c r="M37" s="89">
        <v>2006</v>
      </c>
      <c r="N37" s="87" t="s">
        <v>770</v>
      </c>
      <c r="O37" s="87" t="s">
        <v>769</v>
      </c>
      <c r="P37" s="86"/>
      <c r="Q37" s="85"/>
      <c r="R37" s="85"/>
      <c r="S37" s="85"/>
      <c r="T37" s="85"/>
    </row>
    <row r="38" spans="1:20" s="94" customFormat="1" x14ac:dyDescent="0.25">
      <c r="A38" s="28" t="s">
        <v>103</v>
      </c>
      <c r="B38" s="85" t="s">
        <v>21</v>
      </c>
      <c r="C38" s="85">
        <f>2006-1971</f>
        <v>35</v>
      </c>
      <c r="D38" s="93" t="s">
        <v>33</v>
      </c>
      <c r="E38" s="93" t="s">
        <v>23</v>
      </c>
      <c r="F38" s="14">
        <v>13.01</v>
      </c>
      <c r="G38" s="95" t="s">
        <v>654</v>
      </c>
      <c r="H38" s="85" t="s">
        <v>36</v>
      </c>
      <c r="I38" s="85" t="s">
        <v>115</v>
      </c>
      <c r="J38" s="91">
        <v>25993</v>
      </c>
      <c r="K38" s="85" t="s">
        <v>634</v>
      </c>
      <c r="L38" s="90">
        <v>38969</v>
      </c>
      <c r="M38" s="89">
        <v>2006</v>
      </c>
      <c r="N38" s="87" t="s">
        <v>772</v>
      </c>
      <c r="O38" s="87" t="s">
        <v>771</v>
      </c>
      <c r="P38" s="86"/>
      <c r="Q38" s="85"/>
      <c r="R38" s="85"/>
      <c r="S38" s="85"/>
      <c r="T38" s="85"/>
    </row>
    <row r="39" spans="1:20" s="85" customFormat="1" x14ac:dyDescent="0.25">
      <c r="A39" s="62" t="s">
        <v>449</v>
      </c>
      <c r="B39" s="85" t="s">
        <v>21</v>
      </c>
      <c r="C39" s="85">
        <f>2006-1971</f>
        <v>35</v>
      </c>
      <c r="D39" s="93" t="s">
        <v>33</v>
      </c>
      <c r="E39" s="93" t="s">
        <v>23</v>
      </c>
      <c r="F39" s="92">
        <v>12.96</v>
      </c>
      <c r="G39" s="93" t="s">
        <v>644</v>
      </c>
      <c r="H39" s="85" t="s">
        <v>36</v>
      </c>
      <c r="I39" s="85" t="s">
        <v>115</v>
      </c>
      <c r="J39" s="91">
        <v>25993</v>
      </c>
      <c r="K39" s="85" t="s">
        <v>116</v>
      </c>
      <c r="L39" s="90">
        <v>38977</v>
      </c>
      <c r="M39" s="89">
        <v>2006</v>
      </c>
      <c r="N39" s="87" t="s">
        <v>774</v>
      </c>
      <c r="O39" s="87" t="s">
        <v>773</v>
      </c>
      <c r="P39" s="86"/>
    </row>
    <row r="40" spans="1:20" s="2" customFormat="1" x14ac:dyDescent="0.25">
      <c r="A40" s="62"/>
      <c r="D40" s="4"/>
      <c r="E40" s="4"/>
      <c r="F40" s="9"/>
      <c r="J40" s="3"/>
      <c r="L40" s="70"/>
      <c r="M40" s="32"/>
      <c r="N40" s="19"/>
      <c r="O40" s="21"/>
      <c r="P40" s="29"/>
    </row>
    <row r="41" spans="1:20" s="2" customFormat="1" x14ac:dyDescent="0.25">
      <c r="A41" s="28" t="s">
        <v>32</v>
      </c>
      <c r="D41" s="4"/>
      <c r="E41" s="4"/>
      <c r="F41" s="9"/>
      <c r="J41" s="3"/>
      <c r="L41" s="70"/>
      <c r="M41" s="32"/>
      <c r="N41" s="19"/>
      <c r="O41" s="19"/>
      <c r="P41" s="29"/>
    </row>
    <row r="42" spans="1:20" s="12" customFormat="1" x14ac:dyDescent="0.25">
      <c r="A42" s="28" t="s">
        <v>449</v>
      </c>
      <c r="B42" s="12" t="s">
        <v>31</v>
      </c>
      <c r="C42" s="12">
        <f>1970-1929</f>
        <v>41</v>
      </c>
      <c r="D42" s="13" t="s">
        <v>22</v>
      </c>
      <c r="E42" s="13" t="s">
        <v>46</v>
      </c>
      <c r="F42" s="14" t="s">
        <v>169</v>
      </c>
      <c r="H42" s="12" t="s">
        <v>26</v>
      </c>
      <c r="I42" s="12" t="s">
        <v>91</v>
      </c>
      <c r="J42" s="15">
        <v>10662</v>
      </c>
      <c r="K42" s="13" t="s">
        <v>40</v>
      </c>
      <c r="L42" s="72">
        <v>25753</v>
      </c>
      <c r="M42" s="34">
        <v>1970</v>
      </c>
      <c r="N42" s="77" t="s">
        <v>732</v>
      </c>
      <c r="O42" s="77" t="s">
        <v>255</v>
      </c>
      <c r="P42" s="51"/>
    </row>
    <row r="43" spans="1:20" s="12" customFormat="1" x14ac:dyDescent="0.25">
      <c r="A43" s="28" t="s">
        <v>103</v>
      </c>
      <c r="B43" s="12" t="s">
        <v>31</v>
      </c>
      <c r="C43" s="12">
        <v>41</v>
      </c>
      <c r="D43" s="13" t="s">
        <v>22</v>
      </c>
      <c r="E43" s="13" t="s">
        <v>23</v>
      </c>
      <c r="F43" s="14" t="s">
        <v>90</v>
      </c>
      <c r="H43" s="12" t="s">
        <v>26</v>
      </c>
      <c r="I43" s="12" t="s">
        <v>91</v>
      </c>
      <c r="J43" s="15">
        <v>10662</v>
      </c>
      <c r="K43" s="12" t="s">
        <v>40</v>
      </c>
      <c r="L43" s="72">
        <v>25977</v>
      </c>
      <c r="M43" s="34">
        <v>1971</v>
      </c>
      <c r="N43" s="77"/>
      <c r="O43" s="19" t="s">
        <v>152</v>
      </c>
      <c r="P43" s="51"/>
    </row>
    <row r="44" spans="1:20" s="2" customFormat="1" x14ac:dyDescent="0.25">
      <c r="A44" s="28" t="s">
        <v>103</v>
      </c>
      <c r="B44" s="2" t="s">
        <v>31</v>
      </c>
      <c r="C44" s="2">
        <v>40</v>
      </c>
      <c r="D44" s="4" t="s">
        <v>33</v>
      </c>
      <c r="E44" s="4" t="s">
        <v>34</v>
      </c>
      <c r="F44" s="9" t="s">
        <v>35</v>
      </c>
      <c r="H44" s="2" t="s">
        <v>26</v>
      </c>
      <c r="I44" s="2" t="s">
        <v>37</v>
      </c>
      <c r="J44" s="3">
        <v>11561</v>
      </c>
      <c r="K44" s="2" t="s">
        <v>39</v>
      </c>
      <c r="L44" s="70">
        <v>26439</v>
      </c>
      <c r="M44" s="32">
        <v>1972</v>
      </c>
      <c r="N44" s="19" t="s">
        <v>428</v>
      </c>
      <c r="O44" s="77" t="s">
        <v>594</v>
      </c>
      <c r="P44" s="29"/>
    </row>
    <row r="45" spans="1:20" s="2" customFormat="1" x14ac:dyDescent="0.25">
      <c r="A45" s="28" t="s">
        <v>449</v>
      </c>
      <c r="B45" s="2" t="s">
        <v>31</v>
      </c>
      <c r="C45" s="2">
        <v>40</v>
      </c>
      <c r="D45" s="4" t="s">
        <v>33</v>
      </c>
      <c r="E45" s="4" t="s">
        <v>34</v>
      </c>
      <c r="F45" s="9" t="s">
        <v>35</v>
      </c>
      <c r="H45" s="2" t="s">
        <v>26</v>
      </c>
      <c r="I45" s="2" t="s">
        <v>37</v>
      </c>
      <c r="J45" s="3">
        <v>11561</v>
      </c>
      <c r="K45" s="2" t="s">
        <v>40</v>
      </c>
      <c r="L45" s="70">
        <v>26482</v>
      </c>
      <c r="M45" s="32">
        <v>1972</v>
      </c>
      <c r="N45" s="77" t="s">
        <v>732</v>
      </c>
      <c r="O45" s="21" t="s">
        <v>226</v>
      </c>
      <c r="P45" s="29"/>
    </row>
    <row r="46" spans="1:20" s="85" customFormat="1" x14ac:dyDescent="0.25">
      <c r="A46" s="28" t="s">
        <v>103</v>
      </c>
      <c r="B46" s="85" t="s">
        <v>31</v>
      </c>
      <c r="C46" s="85">
        <f>1973-1932</f>
        <v>41</v>
      </c>
      <c r="D46" s="93" t="s">
        <v>22</v>
      </c>
      <c r="E46" s="93" t="s">
        <v>34</v>
      </c>
      <c r="F46" s="92">
        <v>15.09</v>
      </c>
      <c r="H46" s="85" t="s">
        <v>36</v>
      </c>
      <c r="I46" s="85" t="s">
        <v>37</v>
      </c>
      <c r="J46" s="91">
        <v>11561</v>
      </c>
      <c r="K46" s="85" t="s">
        <v>162</v>
      </c>
      <c r="L46" s="90">
        <v>26866</v>
      </c>
      <c r="M46" s="89">
        <v>1973</v>
      </c>
      <c r="N46" s="87" t="s">
        <v>656</v>
      </c>
      <c r="O46" s="87" t="s">
        <v>655</v>
      </c>
      <c r="P46" s="86"/>
    </row>
    <row r="47" spans="1:20" s="2" customFormat="1" x14ac:dyDescent="0.25">
      <c r="A47" s="28" t="s">
        <v>103</v>
      </c>
      <c r="B47" s="2" t="s">
        <v>31</v>
      </c>
      <c r="C47" s="2">
        <f>1979-1938</f>
        <v>41</v>
      </c>
      <c r="D47" s="4" t="s">
        <v>33</v>
      </c>
      <c r="E47" s="40" t="s">
        <v>198</v>
      </c>
      <c r="F47" s="9">
        <v>15.23</v>
      </c>
      <c r="H47" s="2" t="s">
        <v>36</v>
      </c>
      <c r="I47" s="2" t="s">
        <v>279</v>
      </c>
      <c r="J47" s="3">
        <v>13808</v>
      </c>
      <c r="K47" s="2" t="s">
        <v>41</v>
      </c>
      <c r="L47" s="70">
        <v>28987</v>
      </c>
      <c r="M47" s="32">
        <v>1979</v>
      </c>
      <c r="N47" s="77" t="s">
        <v>278</v>
      </c>
      <c r="O47" s="21" t="s">
        <v>280</v>
      </c>
      <c r="P47" s="29"/>
    </row>
    <row r="48" spans="1:20" s="2" customFormat="1" x14ac:dyDescent="0.25">
      <c r="A48" s="28" t="s">
        <v>103</v>
      </c>
      <c r="B48" s="2" t="s">
        <v>31</v>
      </c>
      <c r="C48" s="2">
        <v>41</v>
      </c>
      <c r="D48" s="4" t="s">
        <v>33</v>
      </c>
      <c r="E48" s="4" t="s">
        <v>46</v>
      </c>
      <c r="F48" s="9">
        <v>14.99</v>
      </c>
      <c r="H48" s="2" t="s">
        <v>36</v>
      </c>
      <c r="I48" s="26" t="s">
        <v>279</v>
      </c>
      <c r="J48" s="3">
        <v>13808</v>
      </c>
      <c r="K48" s="2" t="s">
        <v>289</v>
      </c>
      <c r="L48" s="70">
        <v>29057</v>
      </c>
      <c r="M48" s="32">
        <v>1979</v>
      </c>
      <c r="N48" s="19" t="s">
        <v>288</v>
      </c>
      <c r="O48" s="21" t="s">
        <v>290</v>
      </c>
      <c r="P48" s="29"/>
    </row>
    <row r="49" spans="1:16" s="85" customFormat="1" x14ac:dyDescent="0.25">
      <c r="A49" s="28" t="s">
        <v>103</v>
      </c>
      <c r="B49" s="85" t="s">
        <v>31</v>
      </c>
      <c r="C49" s="85">
        <v>40</v>
      </c>
      <c r="D49" s="93" t="s">
        <v>33</v>
      </c>
      <c r="E49" s="93" t="s">
        <v>34</v>
      </c>
      <c r="F49" s="92" t="s">
        <v>329</v>
      </c>
      <c r="H49" s="85" t="s">
        <v>26</v>
      </c>
      <c r="I49" s="85" t="s">
        <v>38</v>
      </c>
      <c r="J49" s="91">
        <v>15056</v>
      </c>
      <c r="K49" s="85" t="s">
        <v>41</v>
      </c>
      <c r="L49" s="90">
        <v>29785</v>
      </c>
      <c r="M49" s="89">
        <v>1981</v>
      </c>
      <c r="N49" s="87" t="s">
        <v>702</v>
      </c>
      <c r="O49" s="87" t="s">
        <v>657</v>
      </c>
      <c r="P49" s="86"/>
    </row>
    <row r="50" spans="1:16" s="85" customFormat="1" x14ac:dyDescent="0.25">
      <c r="A50" s="28" t="s">
        <v>448</v>
      </c>
      <c r="B50" s="85" t="s">
        <v>31</v>
      </c>
      <c r="C50" s="85">
        <v>40</v>
      </c>
      <c r="D50" s="93" t="s">
        <v>33</v>
      </c>
      <c r="E50" s="93" t="s">
        <v>34</v>
      </c>
      <c r="F50" s="92">
        <v>14.67</v>
      </c>
      <c r="H50" s="85" t="s">
        <v>36</v>
      </c>
      <c r="I50" s="85" t="s">
        <v>38</v>
      </c>
      <c r="J50" s="91">
        <v>15056</v>
      </c>
      <c r="K50" s="85" t="s">
        <v>41</v>
      </c>
      <c r="L50" s="90">
        <v>29806</v>
      </c>
      <c r="M50" s="89">
        <v>1981</v>
      </c>
      <c r="N50" s="88" t="s">
        <v>288</v>
      </c>
      <c r="O50" s="87" t="s">
        <v>705</v>
      </c>
      <c r="P50" s="96"/>
    </row>
    <row r="51" spans="1:16" s="2" customFormat="1" x14ac:dyDescent="0.25">
      <c r="A51" s="28" t="s">
        <v>103</v>
      </c>
      <c r="B51" s="2" t="s">
        <v>31</v>
      </c>
      <c r="C51" s="2">
        <f>1983-1941</f>
        <v>42</v>
      </c>
      <c r="D51" s="4" t="s">
        <v>33</v>
      </c>
      <c r="E51" s="40" t="s">
        <v>198</v>
      </c>
      <c r="F51" s="49" t="s">
        <v>465</v>
      </c>
      <c r="H51" s="2" t="s">
        <v>26</v>
      </c>
      <c r="I51" s="2" t="s">
        <v>38</v>
      </c>
      <c r="J51" s="3">
        <v>15056</v>
      </c>
      <c r="K51" s="2" t="s">
        <v>466</v>
      </c>
      <c r="L51" s="70">
        <v>30450</v>
      </c>
      <c r="M51" s="32">
        <v>1983</v>
      </c>
      <c r="N51" s="19" t="s">
        <v>467</v>
      </c>
      <c r="O51" s="21" t="s">
        <v>463</v>
      </c>
      <c r="P51" s="29"/>
    </row>
    <row r="52" spans="1:16" s="2" customFormat="1" x14ac:dyDescent="0.25">
      <c r="A52" s="28" t="s">
        <v>103</v>
      </c>
      <c r="B52" s="2" t="s">
        <v>31</v>
      </c>
      <c r="C52" s="2">
        <f>1985-1941</f>
        <v>44</v>
      </c>
      <c r="D52" s="4" t="s">
        <v>33</v>
      </c>
      <c r="E52" s="40" t="s">
        <v>198</v>
      </c>
      <c r="F52" s="49">
        <v>14.6</v>
      </c>
      <c r="H52" s="2" t="s">
        <v>36</v>
      </c>
      <c r="I52" s="2" t="s">
        <v>38</v>
      </c>
      <c r="J52" s="3">
        <v>15056</v>
      </c>
      <c r="K52" s="2" t="s">
        <v>105</v>
      </c>
      <c r="L52" s="72">
        <v>31255</v>
      </c>
      <c r="M52" s="32">
        <v>1985</v>
      </c>
      <c r="N52" s="21" t="s">
        <v>569</v>
      </c>
      <c r="O52" s="21" t="s">
        <v>789</v>
      </c>
      <c r="P52" s="29"/>
    </row>
    <row r="53" spans="1:16" s="2" customFormat="1" x14ac:dyDescent="0.25">
      <c r="A53" s="28" t="s">
        <v>449</v>
      </c>
      <c r="B53" s="2" t="s">
        <v>31</v>
      </c>
      <c r="C53" s="2">
        <v>40</v>
      </c>
      <c r="D53" s="4" t="s">
        <v>33</v>
      </c>
      <c r="E53" s="13" t="s">
        <v>34</v>
      </c>
      <c r="F53" s="9">
        <v>14.66</v>
      </c>
      <c r="H53" s="2" t="s">
        <v>36</v>
      </c>
      <c r="I53" s="2" t="s">
        <v>231</v>
      </c>
      <c r="J53" s="3">
        <v>17755</v>
      </c>
      <c r="K53" s="13" t="s">
        <v>533</v>
      </c>
      <c r="L53" s="72">
        <v>32382</v>
      </c>
      <c r="M53" s="32">
        <v>1988</v>
      </c>
      <c r="N53" s="21" t="s">
        <v>564</v>
      </c>
      <c r="O53" s="21" t="s">
        <v>565</v>
      </c>
      <c r="P53" s="29"/>
    </row>
    <row r="54" spans="1:16" s="2" customFormat="1" x14ac:dyDescent="0.25">
      <c r="A54" s="28" t="s">
        <v>449</v>
      </c>
      <c r="B54" s="2" t="s">
        <v>31</v>
      </c>
      <c r="C54" s="2">
        <v>40</v>
      </c>
      <c r="D54" s="4" t="s">
        <v>33</v>
      </c>
      <c r="E54" s="4" t="s">
        <v>34</v>
      </c>
      <c r="F54" s="9">
        <v>14.24</v>
      </c>
      <c r="H54" s="2" t="s">
        <v>36</v>
      </c>
      <c r="I54" s="2" t="s">
        <v>231</v>
      </c>
      <c r="J54" s="3">
        <v>17755</v>
      </c>
      <c r="K54" s="2" t="s">
        <v>111</v>
      </c>
      <c r="L54" s="70">
        <v>32719</v>
      </c>
      <c r="M54" s="32">
        <v>1989</v>
      </c>
      <c r="N54" s="21" t="s">
        <v>733</v>
      </c>
      <c r="O54" s="21" t="s">
        <v>579</v>
      </c>
      <c r="P54" s="29"/>
    </row>
    <row r="55" spans="1:16" s="2" customFormat="1" x14ac:dyDescent="0.25">
      <c r="A55" s="28" t="s">
        <v>449</v>
      </c>
      <c r="B55" s="2" t="s">
        <v>31</v>
      </c>
      <c r="C55" s="2">
        <v>41</v>
      </c>
      <c r="D55" s="4" t="s">
        <v>33</v>
      </c>
      <c r="E55" s="4" t="s">
        <v>34</v>
      </c>
      <c r="F55" s="9" t="s">
        <v>584</v>
      </c>
      <c r="G55" s="85" t="s">
        <v>658</v>
      </c>
      <c r="H55" s="2" t="s">
        <v>36</v>
      </c>
      <c r="I55" s="4" t="s">
        <v>585</v>
      </c>
      <c r="J55" s="3">
        <v>21808</v>
      </c>
      <c r="K55" s="2" t="s">
        <v>583</v>
      </c>
      <c r="L55" s="70">
        <v>37084</v>
      </c>
      <c r="M55" s="32">
        <v>2001</v>
      </c>
      <c r="N55" s="77" t="s">
        <v>733</v>
      </c>
      <c r="O55" s="21" t="s">
        <v>706</v>
      </c>
      <c r="P55" s="29"/>
    </row>
    <row r="56" spans="1:16" s="2" customFormat="1" x14ac:dyDescent="0.25">
      <c r="A56" s="62" t="s">
        <v>449</v>
      </c>
      <c r="B56" s="2" t="s">
        <v>31</v>
      </c>
      <c r="C56" s="2">
        <v>40</v>
      </c>
      <c r="D56" s="4" t="s">
        <v>33</v>
      </c>
      <c r="E56" s="4" t="s">
        <v>34</v>
      </c>
      <c r="F56" s="9">
        <v>13.73</v>
      </c>
      <c r="G56" s="4" t="s">
        <v>119</v>
      </c>
      <c r="H56" s="2" t="s">
        <v>36</v>
      </c>
      <c r="I56" s="2" t="s">
        <v>117</v>
      </c>
      <c r="J56" s="3">
        <v>23400</v>
      </c>
      <c r="K56" s="2" t="s">
        <v>118</v>
      </c>
      <c r="L56" s="70">
        <v>37813</v>
      </c>
      <c r="M56" s="32">
        <v>2003</v>
      </c>
      <c r="N56" s="87" t="s">
        <v>733</v>
      </c>
      <c r="O56" s="87" t="s">
        <v>659</v>
      </c>
      <c r="P56" s="26"/>
    </row>
    <row r="57" spans="1:16" s="2" customFormat="1" x14ac:dyDescent="0.25">
      <c r="A57" s="28" t="s">
        <v>32</v>
      </c>
      <c r="D57" s="4"/>
      <c r="E57" s="4"/>
      <c r="F57" s="9"/>
      <c r="G57" s="4"/>
      <c r="J57" s="3"/>
      <c r="L57" s="70"/>
      <c r="M57" s="32"/>
      <c r="N57" s="19"/>
      <c r="O57" s="21"/>
      <c r="P57" s="26"/>
    </row>
    <row r="58" spans="1:16" s="2" customFormat="1" x14ac:dyDescent="0.25">
      <c r="A58" s="28" t="s">
        <v>32</v>
      </c>
      <c r="D58" s="4"/>
      <c r="E58" s="4"/>
      <c r="F58" s="9"/>
      <c r="J58" s="3"/>
      <c r="L58" s="70"/>
      <c r="M58" s="32"/>
      <c r="N58" s="19"/>
      <c r="O58" s="19"/>
      <c r="P58" s="29"/>
    </row>
    <row r="59" spans="1:16" s="2" customFormat="1" x14ac:dyDescent="0.25">
      <c r="A59" s="28" t="s">
        <v>103</v>
      </c>
      <c r="B59" s="2" t="s">
        <v>42</v>
      </c>
      <c r="C59" s="2">
        <f>1970-1925</f>
        <v>45</v>
      </c>
      <c r="D59" s="4" t="s">
        <v>33</v>
      </c>
      <c r="E59" s="4" t="s">
        <v>46</v>
      </c>
      <c r="F59" s="9" t="s">
        <v>227</v>
      </c>
      <c r="H59" s="2" t="s">
        <v>26</v>
      </c>
      <c r="I59" s="2" t="s">
        <v>166</v>
      </c>
      <c r="J59" s="3">
        <v>9120</v>
      </c>
      <c r="K59" s="13" t="s">
        <v>40</v>
      </c>
      <c r="L59" s="70">
        <v>25753</v>
      </c>
      <c r="M59" s="32">
        <v>1970</v>
      </c>
      <c r="N59" s="77" t="s">
        <v>732</v>
      </c>
      <c r="O59" s="19" t="s">
        <v>256</v>
      </c>
      <c r="P59" s="29"/>
    </row>
    <row r="60" spans="1:16" s="2" customFormat="1" x14ac:dyDescent="0.25">
      <c r="A60" s="28" t="s">
        <v>103</v>
      </c>
      <c r="B60" s="2" t="s">
        <v>42</v>
      </c>
      <c r="C60" s="4">
        <f>1971-1925</f>
        <v>46</v>
      </c>
      <c r="D60" s="4" t="s">
        <v>22</v>
      </c>
      <c r="E60" s="40" t="s">
        <v>198</v>
      </c>
      <c r="F60" s="9" t="s">
        <v>816</v>
      </c>
      <c r="H60" s="2" t="s">
        <v>26</v>
      </c>
      <c r="I60" s="2" t="s">
        <v>166</v>
      </c>
      <c r="J60" s="3">
        <v>9120</v>
      </c>
      <c r="K60" s="13" t="s">
        <v>817</v>
      </c>
      <c r="L60" s="70">
        <v>26055</v>
      </c>
      <c r="M60" s="32">
        <v>1971</v>
      </c>
      <c r="N60" s="77" t="s">
        <v>818</v>
      </c>
      <c r="O60" s="21" t="s">
        <v>819</v>
      </c>
      <c r="P60" s="29"/>
    </row>
    <row r="61" spans="1:16" s="2" customFormat="1" x14ac:dyDescent="0.25">
      <c r="A61" s="28" t="s">
        <v>103</v>
      </c>
      <c r="B61" s="2" t="s">
        <v>42</v>
      </c>
      <c r="C61" s="4">
        <f>1971-1925</f>
        <v>46</v>
      </c>
      <c r="D61" s="4" t="s">
        <v>22</v>
      </c>
      <c r="E61" s="4" t="s">
        <v>34</v>
      </c>
      <c r="F61" s="9" t="s">
        <v>170</v>
      </c>
      <c r="H61" s="2" t="s">
        <v>26</v>
      </c>
      <c r="I61" s="2" t="s">
        <v>166</v>
      </c>
      <c r="J61" s="3">
        <v>9120</v>
      </c>
      <c r="K61" s="13" t="s">
        <v>40</v>
      </c>
      <c r="L61" s="71">
        <v>26116</v>
      </c>
      <c r="M61" s="33">
        <v>1971</v>
      </c>
      <c r="N61" s="77" t="s">
        <v>732</v>
      </c>
      <c r="O61" s="21" t="s">
        <v>263</v>
      </c>
      <c r="P61" s="29"/>
    </row>
    <row r="62" spans="1:16" s="2" customFormat="1" x14ac:dyDescent="0.25">
      <c r="A62" s="28" t="s">
        <v>103</v>
      </c>
      <c r="B62" s="2" t="s">
        <v>42</v>
      </c>
      <c r="C62" s="13">
        <f>1971-1925</f>
        <v>46</v>
      </c>
      <c r="D62" s="4" t="s">
        <v>22</v>
      </c>
      <c r="E62" s="40" t="s">
        <v>198</v>
      </c>
      <c r="F62" s="9" t="s">
        <v>261</v>
      </c>
      <c r="H62" s="2" t="s">
        <v>36</v>
      </c>
      <c r="I62" s="2" t="s">
        <v>166</v>
      </c>
      <c r="J62" s="3">
        <v>9120</v>
      </c>
      <c r="K62" s="13" t="s">
        <v>262</v>
      </c>
      <c r="L62" s="70">
        <v>26131</v>
      </c>
      <c r="M62" s="32">
        <v>1971</v>
      </c>
      <c r="N62" s="87" t="s">
        <v>656</v>
      </c>
      <c r="O62" s="88" t="s">
        <v>660</v>
      </c>
      <c r="P62" s="29"/>
    </row>
    <row r="63" spans="1:16" s="2" customFormat="1" x14ac:dyDescent="0.25">
      <c r="A63" s="28" t="s">
        <v>103</v>
      </c>
      <c r="B63" s="2" t="s">
        <v>42</v>
      </c>
      <c r="C63" s="2">
        <f>1972-1926</f>
        <v>46</v>
      </c>
      <c r="D63" s="4" t="s">
        <v>33</v>
      </c>
      <c r="E63" s="4" t="s">
        <v>34</v>
      </c>
      <c r="F63" s="9" t="s">
        <v>90</v>
      </c>
      <c r="H63" s="12" t="s">
        <v>26</v>
      </c>
      <c r="I63" s="12" t="s">
        <v>43</v>
      </c>
      <c r="J63" s="15">
        <v>9533</v>
      </c>
      <c r="K63" s="4" t="s">
        <v>40</v>
      </c>
      <c r="L63" s="71">
        <v>26482</v>
      </c>
      <c r="M63" s="33">
        <v>1972</v>
      </c>
      <c r="N63" s="77" t="s">
        <v>732</v>
      </c>
      <c r="O63" s="21" t="s">
        <v>268</v>
      </c>
      <c r="P63" s="29"/>
    </row>
    <row r="64" spans="1:16" s="12" customFormat="1" x14ac:dyDescent="0.25">
      <c r="A64" s="28" t="s">
        <v>449</v>
      </c>
      <c r="B64" s="2" t="s">
        <v>42</v>
      </c>
      <c r="C64" s="12">
        <v>46</v>
      </c>
      <c r="D64" s="13" t="s">
        <v>33</v>
      </c>
      <c r="E64" s="13" t="s">
        <v>34</v>
      </c>
      <c r="F64" s="14" t="s">
        <v>35</v>
      </c>
      <c r="H64" s="12" t="s">
        <v>26</v>
      </c>
      <c r="I64" s="12" t="s">
        <v>43</v>
      </c>
      <c r="J64" s="15">
        <v>9533</v>
      </c>
      <c r="K64" s="12" t="s">
        <v>44</v>
      </c>
      <c r="L64" s="74">
        <v>26556</v>
      </c>
      <c r="M64" s="35">
        <v>1972</v>
      </c>
      <c r="N64" s="88" t="s">
        <v>661</v>
      </c>
      <c r="O64" s="21" t="s">
        <v>707</v>
      </c>
      <c r="P64" s="51"/>
    </row>
    <row r="65" spans="1:16" s="12" customFormat="1" x14ac:dyDescent="0.25">
      <c r="A65" s="28" t="s">
        <v>103</v>
      </c>
      <c r="B65" s="2" t="s">
        <v>42</v>
      </c>
      <c r="C65" s="12">
        <v>48</v>
      </c>
      <c r="D65" s="13" t="s">
        <v>22</v>
      </c>
      <c r="E65" s="13" t="s">
        <v>46</v>
      </c>
      <c r="F65" s="49" t="s">
        <v>157</v>
      </c>
      <c r="H65" s="12" t="s">
        <v>26</v>
      </c>
      <c r="I65" s="12" t="s">
        <v>43</v>
      </c>
      <c r="J65" s="15">
        <v>9533</v>
      </c>
      <c r="K65" s="12" t="s">
        <v>250</v>
      </c>
      <c r="L65" s="74">
        <v>27321</v>
      </c>
      <c r="M65" s="35">
        <v>1974</v>
      </c>
      <c r="N65" s="79" t="s">
        <v>270</v>
      </c>
      <c r="O65" s="21" t="s">
        <v>187</v>
      </c>
      <c r="P65" s="51"/>
    </row>
    <row r="66" spans="1:16" s="12" customFormat="1" x14ac:dyDescent="0.25">
      <c r="A66" s="28" t="s">
        <v>103</v>
      </c>
      <c r="B66" s="2" t="s">
        <v>42</v>
      </c>
      <c r="C66" s="12">
        <f>1986-1941</f>
        <v>45</v>
      </c>
      <c r="D66" s="13" t="s">
        <v>33</v>
      </c>
      <c r="E66" s="13" t="s">
        <v>34</v>
      </c>
      <c r="F66" s="49" t="s">
        <v>398</v>
      </c>
      <c r="H66" s="12" t="s">
        <v>26</v>
      </c>
      <c r="I66" s="2" t="s">
        <v>38</v>
      </c>
      <c r="J66" s="3">
        <v>15056</v>
      </c>
      <c r="K66" s="64" t="s">
        <v>399</v>
      </c>
      <c r="L66" s="75">
        <v>31563</v>
      </c>
      <c r="M66" s="66">
        <v>1986</v>
      </c>
      <c r="N66" s="79" t="s">
        <v>606</v>
      </c>
      <c r="O66" s="21" t="s">
        <v>607</v>
      </c>
      <c r="P66" s="51"/>
    </row>
    <row r="67" spans="1:16" s="12" customFormat="1" x14ac:dyDescent="0.25">
      <c r="A67" s="28" t="s">
        <v>103</v>
      </c>
      <c r="B67" s="4" t="s">
        <v>42</v>
      </c>
      <c r="C67" s="12">
        <f>1988-1943</f>
        <v>45</v>
      </c>
      <c r="D67" s="13" t="s">
        <v>33</v>
      </c>
      <c r="E67" s="13" t="s">
        <v>34</v>
      </c>
      <c r="F67" s="49">
        <v>14.87</v>
      </c>
      <c r="H67" s="12" t="s">
        <v>36</v>
      </c>
      <c r="I67" s="12" t="s">
        <v>397</v>
      </c>
      <c r="J67" s="15">
        <v>15816</v>
      </c>
      <c r="K67" s="64" t="s">
        <v>39</v>
      </c>
      <c r="L67" s="75">
        <v>32298</v>
      </c>
      <c r="M67" s="66">
        <v>1988</v>
      </c>
      <c r="N67" s="79" t="s">
        <v>606</v>
      </c>
      <c r="O67" s="21" t="s">
        <v>608</v>
      </c>
      <c r="P67" s="51"/>
    </row>
    <row r="68" spans="1:16" s="12" customFormat="1" x14ac:dyDescent="0.25">
      <c r="A68" s="28" t="s">
        <v>103</v>
      </c>
      <c r="B68" s="4" t="s">
        <v>42</v>
      </c>
      <c r="C68" s="12">
        <f>1988-1943</f>
        <v>45</v>
      </c>
      <c r="D68" s="13" t="s">
        <v>33</v>
      </c>
      <c r="E68" s="40" t="s">
        <v>198</v>
      </c>
      <c r="F68" s="49">
        <v>14.89</v>
      </c>
      <c r="H68" s="12" t="s">
        <v>36</v>
      </c>
      <c r="I68" s="12" t="s">
        <v>397</v>
      </c>
      <c r="J68" s="15">
        <v>15816</v>
      </c>
      <c r="K68" s="20" t="s">
        <v>419</v>
      </c>
      <c r="L68" s="73" t="s">
        <v>563</v>
      </c>
      <c r="M68" s="33">
        <v>1988</v>
      </c>
      <c r="N68" s="21" t="s">
        <v>732</v>
      </c>
      <c r="O68" s="21" t="s">
        <v>562</v>
      </c>
      <c r="P68" s="51"/>
    </row>
    <row r="69" spans="1:16" s="12" customFormat="1" x14ac:dyDescent="0.25">
      <c r="A69" s="28" t="s">
        <v>515</v>
      </c>
      <c r="B69" s="2" t="s">
        <v>42</v>
      </c>
      <c r="C69" s="12">
        <f>1993-1948</f>
        <v>45</v>
      </c>
      <c r="D69" s="13" t="s">
        <v>33</v>
      </c>
      <c r="E69" s="63" t="s">
        <v>34</v>
      </c>
      <c r="F69" s="57">
        <v>14.84</v>
      </c>
      <c r="G69" s="63" t="s">
        <v>396</v>
      </c>
      <c r="H69" s="59" t="s">
        <v>36</v>
      </c>
      <c r="I69" s="2" t="s">
        <v>231</v>
      </c>
      <c r="J69" s="3">
        <v>17755</v>
      </c>
      <c r="K69" s="64" t="s">
        <v>388</v>
      </c>
      <c r="L69" s="75">
        <v>34193</v>
      </c>
      <c r="M69" s="66">
        <v>1993</v>
      </c>
      <c r="N69" s="87" t="s">
        <v>732</v>
      </c>
      <c r="O69" s="87" t="s">
        <v>708</v>
      </c>
      <c r="P69" s="51"/>
    </row>
    <row r="70" spans="1:16" s="12" customFormat="1" x14ac:dyDescent="0.25">
      <c r="A70" s="28" t="s">
        <v>519</v>
      </c>
      <c r="B70" s="2" t="s">
        <v>42</v>
      </c>
      <c r="C70" s="12">
        <f>1995-1950</f>
        <v>45</v>
      </c>
      <c r="D70" s="13" t="s">
        <v>33</v>
      </c>
      <c r="E70" s="63" t="s">
        <v>34</v>
      </c>
      <c r="F70" s="57">
        <v>14.79</v>
      </c>
      <c r="G70" s="64"/>
      <c r="H70" s="64" t="s">
        <v>36</v>
      </c>
      <c r="I70" s="12" t="s">
        <v>395</v>
      </c>
      <c r="J70" s="20">
        <v>18250</v>
      </c>
      <c r="K70" s="64" t="s">
        <v>394</v>
      </c>
      <c r="L70" s="75">
        <v>34903</v>
      </c>
      <c r="M70" s="66">
        <v>1995</v>
      </c>
      <c r="N70" s="79"/>
      <c r="O70" s="21" t="s">
        <v>601</v>
      </c>
      <c r="P70" s="51"/>
    </row>
    <row r="71" spans="1:16" s="85" customFormat="1" x14ac:dyDescent="0.25">
      <c r="A71" s="28" t="s">
        <v>103</v>
      </c>
      <c r="B71" s="85" t="s">
        <v>42</v>
      </c>
      <c r="C71" s="85">
        <f>2005-1959</f>
        <v>46</v>
      </c>
      <c r="D71" s="93" t="s">
        <v>33</v>
      </c>
      <c r="E71" s="100" t="s">
        <v>34</v>
      </c>
      <c r="F71" s="65">
        <v>14.87</v>
      </c>
      <c r="G71" s="99" t="s">
        <v>108</v>
      </c>
      <c r="H71" s="99" t="s">
        <v>36</v>
      </c>
      <c r="I71" s="85" t="s">
        <v>392</v>
      </c>
      <c r="J71" s="102">
        <v>21591</v>
      </c>
      <c r="K71" s="99" t="s">
        <v>393</v>
      </c>
      <c r="L71" s="98">
        <v>38451</v>
      </c>
      <c r="M71" s="97">
        <v>2005</v>
      </c>
      <c r="N71" s="78" t="s">
        <v>428</v>
      </c>
      <c r="O71" s="87" t="s">
        <v>662</v>
      </c>
      <c r="P71" s="96"/>
    </row>
    <row r="72" spans="1:16" s="12" customFormat="1" x14ac:dyDescent="0.25">
      <c r="A72" s="28" t="s">
        <v>103</v>
      </c>
      <c r="B72" s="11" t="s">
        <v>42</v>
      </c>
      <c r="C72" s="12">
        <f>2006-1961</f>
        <v>45</v>
      </c>
      <c r="D72" s="13" t="s">
        <v>33</v>
      </c>
      <c r="E72" s="63" t="s">
        <v>34</v>
      </c>
      <c r="F72" s="65">
        <v>14.41</v>
      </c>
      <c r="G72" s="63" t="s">
        <v>123</v>
      </c>
      <c r="H72" s="64" t="s">
        <v>36</v>
      </c>
      <c r="I72" s="12" t="s">
        <v>120</v>
      </c>
      <c r="J72" s="15">
        <v>22164</v>
      </c>
      <c r="K72" s="12" t="s">
        <v>122</v>
      </c>
      <c r="L72" s="74">
        <v>38850</v>
      </c>
      <c r="M72" s="35">
        <v>2006</v>
      </c>
      <c r="N72" s="78" t="s">
        <v>428</v>
      </c>
      <c r="O72" s="21" t="s">
        <v>596</v>
      </c>
      <c r="P72" s="52"/>
    </row>
    <row r="73" spans="1:16" s="12" customFormat="1" x14ac:dyDescent="0.25">
      <c r="A73" s="28" t="s">
        <v>103</v>
      </c>
      <c r="B73" s="11" t="s">
        <v>42</v>
      </c>
      <c r="C73" s="12">
        <f>2008-1963</f>
        <v>45</v>
      </c>
      <c r="D73" s="13" t="s">
        <v>33</v>
      </c>
      <c r="E73" s="63" t="s">
        <v>34</v>
      </c>
      <c r="F73" s="65">
        <v>14.43</v>
      </c>
      <c r="G73" s="63"/>
      <c r="H73" s="64" t="s">
        <v>36</v>
      </c>
      <c r="I73" s="12" t="s">
        <v>117</v>
      </c>
      <c r="J73" s="15">
        <v>23035</v>
      </c>
      <c r="K73" s="12" t="s">
        <v>391</v>
      </c>
      <c r="L73" s="74">
        <v>39514</v>
      </c>
      <c r="M73" s="35">
        <v>2008</v>
      </c>
      <c r="N73" s="78" t="s">
        <v>428</v>
      </c>
      <c r="O73" s="21" t="s">
        <v>390</v>
      </c>
      <c r="P73" s="52"/>
    </row>
    <row r="74" spans="1:16" s="12" customFormat="1" x14ac:dyDescent="0.25">
      <c r="A74" s="62" t="s">
        <v>448</v>
      </c>
      <c r="B74" s="2" t="s">
        <v>42</v>
      </c>
      <c r="C74" s="2">
        <v>47</v>
      </c>
      <c r="D74" s="4" t="s">
        <v>33</v>
      </c>
      <c r="E74" s="4" t="s">
        <v>34</v>
      </c>
      <c r="F74" s="9">
        <v>14.46</v>
      </c>
      <c r="G74" s="13" t="s">
        <v>124</v>
      </c>
      <c r="H74" s="2" t="s">
        <v>36</v>
      </c>
      <c r="I74" s="12" t="s">
        <v>121</v>
      </c>
      <c r="J74" s="15">
        <v>24864</v>
      </c>
      <c r="K74" s="12" t="s">
        <v>95</v>
      </c>
      <c r="L74" s="74">
        <v>42209</v>
      </c>
      <c r="M74" s="35">
        <v>2015</v>
      </c>
      <c r="N74" s="77" t="s">
        <v>732</v>
      </c>
      <c r="O74" s="21" t="s">
        <v>593</v>
      </c>
      <c r="P74" s="52"/>
    </row>
    <row r="75" spans="1:16" s="12" customFormat="1" x14ac:dyDescent="0.25">
      <c r="A75" s="28" t="s">
        <v>32</v>
      </c>
      <c r="B75" s="2"/>
      <c r="C75" s="2"/>
      <c r="D75" s="4"/>
      <c r="E75" s="4"/>
      <c r="F75" s="9"/>
      <c r="G75" s="13"/>
      <c r="H75" s="2"/>
      <c r="J75" s="15"/>
      <c r="L75" s="74"/>
      <c r="M75" s="35"/>
      <c r="N75" s="79"/>
      <c r="O75" s="21"/>
      <c r="P75" s="52"/>
    </row>
    <row r="76" spans="1:16" s="12" customFormat="1" x14ac:dyDescent="0.25">
      <c r="A76" s="28" t="s">
        <v>32</v>
      </c>
      <c r="F76" s="16"/>
      <c r="J76" s="15"/>
      <c r="L76" s="74"/>
      <c r="M76" s="35"/>
      <c r="N76" s="79"/>
      <c r="O76" s="79"/>
      <c r="P76" s="51"/>
    </row>
    <row r="77" spans="1:16" s="12" customFormat="1" x14ac:dyDescent="0.25">
      <c r="A77" s="28" t="s">
        <v>103</v>
      </c>
      <c r="B77" s="12" t="s">
        <v>45</v>
      </c>
      <c r="C77" s="12">
        <v>54</v>
      </c>
      <c r="D77" s="13" t="s">
        <v>22</v>
      </c>
      <c r="E77" s="13" t="s">
        <v>23</v>
      </c>
      <c r="F77" s="14" t="s">
        <v>81</v>
      </c>
      <c r="H77" s="12" t="s">
        <v>26</v>
      </c>
      <c r="I77" s="12" t="s">
        <v>82</v>
      </c>
      <c r="J77" s="15">
        <v>4279</v>
      </c>
      <c r="K77" s="12" t="s">
        <v>83</v>
      </c>
      <c r="L77" s="39" t="s">
        <v>84</v>
      </c>
      <c r="M77" s="34">
        <v>1966</v>
      </c>
      <c r="N77" s="79"/>
      <c r="O77" s="79" t="s">
        <v>335</v>
      </c>
      <c r="P77" s="51"/>
    </row>
    <row r="78" spans="1:16" s="12" customFormat="1" x14ac:dyDescent="0.25">
      <c r="A78" s="28" t="s">
        <v>103</v>
      </c>
      <c r="B78" s="12" t="s">
        <v>45</v>
      </c>
      <c r="C78" s="12">
        <v>54</v>
      </c>
      <c r="D78" s="13" t="s">
        <v>22</v>
      </c>
      <c r="E78" s="13" t="s">
        <v>46</v>
      </c>
      <c r="F78" s="14" t="s">
        <v>178</v>
      </c>
      <c r="H78" s="12" t="s">
        <v>26</v>
      </c>
      <c r="I78" s="12" t="s">
        <v>179</v>
      </c>
      <c r="J78" s="15">
        <v>5845</v>
      </c>
      <c r="K78" s="12" t="s">
        <v>40</v>
      </c>
      <c r="L78" s="72">
        <v>25753</v>
      </c>
      <c r="M78" s="34">
        <v>1970</v>
      </c>
      <c r="N78" s="77" t="s">
        <v>732</v>
      </c>
      <c r="O78" s="19" t="s">
        <v>167</v>
      </c>
      <c r="P78" s="51"/>
    </row>
    <row r="79" spans="1:16" s="12" customFormat="1" x14ac:dyDescent="0.25">
      <c r="A79" s="28" t="s">
        <v>103</v>
      </c>
      <c r="B79" s="17" t="s">
        <v>45</v>
      </c>
      <c r="C79" s="12">
        <v>50</v>
      </c>
      <c r="D79" s="13" t="s">
        <v>33</v>
      </c>
      <c r="E79" s="13" t="s">
        <v>23</v>
      </c>
      <c r="F79" s="14" t="s">
        <v>47</v>
      </c>
      <c r="H79" s="12" t="s">
        <v>26</v>
      </c>
      <c r="I79" s="12" t="s">
        <v>71</v>
      </c>
      <c r="J79" s="15">
        <v>7792</v>
      </c>
      <c r="K79" s="12" t="s">
        <v>80</v>
      </c>
      <c r="L79" s="74">
        <v>26216</v>
      </c>
      <c r="M79" s="35">
        <v>1971</v>
      </c>
      <c r="N79" s="79" t="s">
        <v>30</v>
      </c>
      <c r="O79" s="79" t="s">
        <v>86</v>
      </c>
      <c r="P79" s="51"/>
    </row>
    <row r="80" spans="1:16" s="12" customFormat="1" x14ac:dyDescent="0.25">
      <c r="A80" s="28" t="s">
        <v>103</v>
      </c>
      <c r="B80" s="17" t="s">
        <v>45</v>
      </c>
      <c r="C80" s="12">
        <f>1971-1919</f>
        <v>52</v>
      </c>
      <c r="D80" s="13" t="s">
        <v>598</v>
      </c>
      <c r="E80" s="13" t="s">
        <v>198</v>
      </c>
      <c r="F80" s="14" t="s">
        <v>820</v>
      </c>
      <c r="H80" s="12" t="s">
        <v>26</v>
      </c>
      <c r="I80" s="12" t="s">
        <v>176</v>
      </c>
      <c r="J80" s="15">
        <v>7117</v>
      </c>
      <c r="K80" s="12" t="s">
        <v>817</v>
      </c>
      <c r="L80" s="70">
        <v>26055</v>
      </c>
      <c r="M80" s="32">
        <v>1971</v>
      </c>
      <c r="N80" s="77" t="s">
        <v>818</v>
      </c>
      <c r="O80" s="21" t="s">
        <v>819</v>
      </c>
      <c r="P80" s="51"/>
    </row>
    <row r="81" spans="1:16" s="12" customFormat="1" x14ac:dyDescent="0.25">
      <c r="A81" s="28" t="s">
        <v>103</v>
      </c>
      <c r="B81" s="17" t="s">
        <v>45</v>
      </c>
      <c r="C81" s="12">
        <f>1971-1919</f>
        <v>52</v>
      </c>
      <c r="D81" s="13" t="s">
        <v>33</v>
      </c>
      <c r="E81" s="13" t="s">
        <v>198</v>
      </c>
      <c r="F81" s="14" t="s">
        <v>552</v>
      </c>
      <c r="H81" s="12" t="s">
        <v>26</v>
      </c>
      <c r="I81" s="12" t="s">
        <v>176</v>
      </c>
      <c r="J81" s="15">
        <v>7117</v>
      </c>
      <c r="K81" s="12" t="s">
        <v>175</v>
      </c>
      <c r="L81" s="74">
        <v>26279</v>
      </c>
      <c r="M81" s="35">
        <v>1971</v>
      </c>
      <c r="N81" s="79" t="s">
        <v>30</v>
      </c>
      <c r="O81" s="77" t="s">
        <v>427</v>
      </c>
      <c r="P81" s="51"/>
    </row>
    <row r="82" spans="1:16" s="12" customFormat="1" x14ac:dyDescent="0.25">
      <c r="A82" s="28" t="s">
        <v>103</v>
      </c>
      <c r="B82" s="17" t="s">
        <v>45</v>
      </c>
      <c r="C82" s="12">
        <v>52</v>
      </c>
      <c r="D82" s="13" t="s">
        <v>33</v>
      </c>
      <c r="E82" s="13" t="s">
        <v>46</v>
      </c>
      <c r="F82" s="14" t="s">
        <v>177</v>
      </c>
      <c r="H82" s="12" t="s">
        <v>26</v>
      </c>
      <c r="I82" s="12" t="s">
        <v>176</v>
      </c>
      <c r="J82" s="15">
        <v>7117</v>
      </c>
      <c r="K82" s="12" t="s">
        <v>54</v>
      </c>
      <c r="L82" s="74">
        <v>26369</v>
      </c>
      <c r="M82" s="35">
        <v>1972</v>
      </c>
      <c r="N82" s="79"/>
      <c r="O82" s="19" t="s">
        <v>78</v>
      </c>
      <c r="P82" s="51"/>
    </row>
    <row r="83" spans="1:16" s="12" customFormat="1" x14ac:dyDescent="0.25">
      <c r="A83" s="28" t="s">
        <v>103</v>
      </c>
      <c r="B83" s="17" t="s">
        <v>45</v>
      </c>
      <c r="C83" s="12">
        <v>52</v>
      </c>
      <c r="D83" s="13" t="s">
        <v>33</v>
      </c>
      <c r="E83" s="40" t="s">
        <v>198</v>
      </c>
      <c r="F83" s="14" t="s">
        <v>177</v>
      </c>
      <c r="H83" s="12" t="s">
        <v>26</v>
      </c>
      <c r="I83" s="12" t="s">
        <v>176</v>
      </c>
      <c r="J83" s="15">
        <v>7117</v>
      </c>
      <c r="K83" s="12" t="s">
        <v>175</v>
      </c>
      <c r="L83" s="72">
        <v>26650</v>
      </c>
      <c r="M83" s="35">
        <v>1972</v>
      </c>
      <c r="N83" s="79" t="s">
        <v>30</v>
      </c>
      <c r="O83" s="21" t="s">
        <v>427</v>
      </c>
      <c r="P83" s="51"/>
    </row>
    <row r="84" spans="1:16" s="12" customFormat="1" x14ac:dyDescent="0.25">
      <c r="A84" s="28" t="s">
        <v>103</v>
      </c>
      <c r="B84" s="17" t="s">
        <v>45</v>
      </c>
      <c r="C84" s="12">
        <v>50</v>
      </c>
      <c r="D84" s="4" t="s">
        <v>22</v>
      </c>
      <c r="E84" s="13" t="s">
        <v>46</v>
      </c>
      <c r="F84" s="14" t="s">
        <v>180</v>
      </c>
      <c r="H84" s="12" t="s">
        <v>26</v>
      </c>
      <c r="I84" s="12" t="s">
        <v>71</v>
      </c>
      <c r="J84" s="15">
        <v>7792</v>
      </c>
      <c r="K84" s="12" t="s">
        <v>54</v>
      </c>
      <c r="L84" s="74">
        <v>26370</v>
      </c>
      <c r="M84" s="35">
        <v>1972</v>
      </c>
      <c r="N84" s="79" t="s">
        <v>30</v>
      </c>
      <c r="O84" s="19" t="s">
        <v>78</v>
      </c>
      <c r="P84" s="51"/>
    </row>
    <row r="85" spans="1:16" s="12" customFormat="1" x14ac:dyDescent="0.25">
      <c r="A85" s="28" t="s">
        <v>103</v>
      </c>
      <c r="B85" s="17" t="s">
        <v>45</v>
      </c>
      <c r="C85" s="12">
        <v>51</v>
      </c>
      <c r="D85" s="4" t="s">
        <v>33</v>
      </c>
      <c r="E85" s="13" t="s">
        <v>34</v>
      </c>
      <c r="F85" s="14" t="s">
        <v>174</v>
      </c>
      <c r="H85" s="12" t="s">
        <v>26</v>
      </c>
      <c r="I85" s="12" t="s">
        <v>171</v>
      </c>
      <c r="J85" s="15">
        <v>7696</v>
      </c>
      <c r="K85" s="12" t="s">
        <v>40</v>
      </c>
      <c r="L85" s="74">
        <v>26482</v>
      </c>
      <c r="M85" s="35">
        <v>1972</v>
      </c>
      <c r="N85" s="77" t="s">
        <v>732</v>
      </c>
      <c r="O85" s="77" t="s">
        <v>269</v>
      </c>
      <c r="P85" s="51"/>
    </row>
    <row r="86" spans="1:16" s="12" customFormat="1" x14ac:dyDescent="0.25">
      <c r="A86" s="28" t="s">
        <v>103</v>
      </c>
      <c r="B86" s="17" t="s">
        <v>45</v>
      </c>
      <c r="C86" s="13">
        <v>51</v>
      </c>
      <c r="D86" s="4" t="s">
        <v>22</v>
      </c>
      <c r="E86" s="13" t="s">
        <v>46</v>
      </c>
      <c r="F86" s="14" t="s">
        <v>181</v>
      </c>
      <c r="H86" s="12" t="s">
        <v>26</v>
      </c>
      <c r="I86" s="12" t="s">
        <v>71</v>
      </c>
      <c r="J86" s="15">
        <v>7792</v>
      </c>
      <c r="K86" s="12" t="s">
        <v>114</v>
      </c>
      <c r="L86" s="72">
        <v>26761</v>
      </c>
      <c r="M86" s="34">
        <v>1973</v>
      </c>
      <c r="N86" s="79"/>
      <c r="O86" s="19" t="s">
        <v>347</v>
      </c>
      <c r="P86" s="51"/>
    </row>
    <row r="87" spans="1:16" s="12" customFormat="1" x14ac:dyDescent="0.25">
      <c r="A87" s="28" t="s">
        <v>103</v>
      </c>
      <c r="B87" s="17" t="s">
        <v>45</v>
      </c>
      <c r="C87" s="13">
        <v>52</v>
      </c>
      <c r="D87" s="4" t="s">
        <v>22</v>
      </c>
      <c r="E87" s="13" t="s">
        <v>57</v>
      </c>
      <c r="F87" s="14" t="s">
        <v>59</v>
      </c>
      <c r="H87" s="12" t="s">
        <v>26</v>
      </c>
      <c r="I87" s="12" t="s">
        <v>236</v>
      </c>
      <c r="J87" s="15">
        <v>8011</v>
      </c>
      <c r="K87" s="12" t="s">
        <v>244</v>
      </c>
      <c r="L87" s="72">
        <v>27181</v>
      </c>
      <c r="M87" s="34">
        <v>1974</v>
      </c>
      <c r="N87" s="79"/>
      <c r="O87" s="19" t="s">
        <v>86</v>
      </c>
      <c r="P87" s="51"/>
    </row>
    <row r="88" spans="1:16" s="12" customFormat="1" x14ac:dyDescent="0.25">
      <c r="A88" s="28" t="s">
        <v>103</v>
      </c>
      <c r="B88" s="17" t="s">
        <v>45</v>
      </c>
      <c r="C88" s="13">
        <v>53</v>
      </c>
      <c r="D88" s="4" t="s">
        <v>22</v>
      </c>
      <c r="E88" s="13" t="s">
        <v>46</v>
      </c>
      <c r="F88" s="14" t="s">
        <v>258</v>
      </c>
      <c r="H88" s="12" t="s">
        <v>26</v>
      </c>
      <c r="I88" s="12" t="s">
        <v>236</v>
      </c>
      <c r="J88" s="15">
        <v>8011</v>
      </c>
      <c r="K88" s="12" t="s">
        <v>244</v>
      </c>
      <c r="L88" s="72">
        <v>27552</v>
      </c>
      <c r="M88" s="34">
        <v>1975</v>
      </c>
      <c r="N88" s="79"/>
      <c r="O88" s="19" t="s">
        <v>86</v>
      </c>
      <c r="P88" s="51"/>
    </row>
    <row r="89" spans="1:16" s="12" customFormat="1" x14ac:dyDescent="0.25">
      <c r="A89" s="28" t="s">
        <v>103</v>
      </c>
      <c r="B89" s="17" t="s">
        <v>45</v>
      </c>
      <c r="C89" s="13">
        <v>53</v>
      </c>
      <c r="D89" s="4" t="s">
        <v>33</v>
      </c>
      <c r="E89" s="40" t="s">
        <v>198</v>
      </c>
      <c r="F89" s="14" t="s">
        <v>258</v>
      </c>
      <c r="H89" s="12" t="s">
        <v>26</v>
      </c>
      <c r="I89" s="12" t="s">
        <v>236</v>
      </c>
      <c r="J89" s="15">
        <v>8011</v>
      </c>
      <c r="K89" s="2" t="s">
        <v>39</v>
      </c>
      <c r="L89" s="70">
        <v>27573</v>
      </c>
      <c r="M89" s="32">
        <v>1975</v>
      </c>
      <c r="N89" s="77" t="s">
        <v>327</v>
      </c>
      <c r="O89" s="21" t="s">
        <v>330</v>
      </c>
      <c r="P89" s="51"/>
    </row>
    <row r="90" spans="1:16" s="12" customFormat="1" x14ac:dyDescent="0.25">
      <c r="A90" s="28" t="s">
        <v>103</v>
      </c>
      <c r="B90" s="17" t="s">
        <v>45</v>
      </c>
      <c r="C90" s="12">
        <v>50</v>
      </c>
      <c r="D90" s="4" t="s">
        <v>33</v>
      </c>
      <c r="E90" s="13" t="s">
        <v>34</v>
      </c>
      <c r="F90" s="14" t="s">
        <v>156</v>
      </c>
      <c r="H90" s="12" t="s">
        <v>26</v>
      </c>
      <c r="I90" s="12" t="s">
        <v>43</v>
      </c>
      <c r="J90" s="15">
        <v>9533</v>
      </c>
      <c r="K90" s="13" t="s">
        <v>487</v>
      </c>
      <c r="L90" s="74">
        <v>27917</v>
      </c>
      <c r="M90" s="35">
        <v>1976</v>
      </c>
      <c r="N90" s="79"/>
      <c r="O90" s="79" t="s">
        <v>488</v>
      </c>
      <c r="P90" s="51"/>
    </row>
    <row r="91" spans="1:16" s="12" customFormat="1" x14ac:dyDescent="0.25">
      <c r="A91" s="28" t="s">
        <v>103</v>
      </c>
      <c r="B91" s="17" t="s">
        <v>45</v>
      </c>
      <c r="C91" s="12">
        <v>50</v>
      </c>
      <c r="D91" s="4" t="s">
        <v>33</v>
      </c>
      <c r="E91" s="13" t="s">
        <v>46</v>
      </c>
      <c r="F91" s="14" t="s">
        <v>161</v>
      </c>
      <c r="H91" s="12" t="s">
        <v>26</v>
      </c>
      <c r="I91" s="12" t="s">
        <v>43</v>
      </c>
      <c r="J91" s="15">
        <v>9533</v>
      </c>
      <c r="K91" s="12" t="s">
        <v>162</v>
      </c>
      <c r="L91" s="74">
        <v>27945</v>
      </c>
      <c r="M91" s="35">
        <v>1976</v>
      </c>
      <c r="N91" s="77" t="s">
        <v>732</v>
      </c>
      <c r="O91" s="77" t="s">
        <v>358</v>
      </c>
      <c r="P91" s="51"/>
    </row>
    <row r="92" spans="1:16" s="12" customFormat="1" x14ac:dyDescent="0.25">
      <c r="A92" s="28" t="s">
        <v>449</v>
      </c>
      <c r="B92" s="17" t="s">
        <v>45</v>
      </c>
      <c r="C92" s="12">
        <v>51</v>
      </c>
      <c r="D92" s="13" t="s">
        <v>33</v>
      </c>
      <c r="E92" s="13" t="s">
        <v>46</v>
      </c>
      <c r="F92" s="14" t="s">
        <v>48</v>
      </c>
      <c r="H92" s="12" t="s">
        <v>26</v>
      </c>
      <c r="I92" s="12" t="s">
        <v>43</v>
      </c>
      <c r="J92" s="15">
        <v>9533</v>
      </c>
      <c r="K92" s="13" t="s">
        <v>536</v>
      </c>
      <c r="L92" s="74">
        <v>28347</v>
      </c>
      <c r="M92" s="35">
        <v>1977</v>
      </c>
      <c r="N92" s="77" t="s">
        <v>661</v>
      </c>
      <c r="O92" s="79" t="s">
        <v>734</v>
      </c>
      <c r="P92" s="51"/>
    </row>
    <row r="93" spans="1:16" s="12" customFormat="1" x14ac:dyDescent="0.25">
      <c r="A93" s="28" t="s">
        <v>103</v>
      </c>
      <c r="B93" s="17" t="s">
        <v>45</v>
      </c>
      <c r="C93" s="12">
        <f>1978-1926</f>
        <v>52</v>
      </c>
      <c r="D93" s="13" t="s">
        <v>33</v>
      </c>
      <c r="E93" s="13" t="s">
        <v>46</v>
      </c>
      <c r="F93" s="49" t="s">
        <v>398</v>
      </c>
      <c r="H93" s="12" t="s">
        <v>26</v>
      </c>
      <c r="I93" s="12" t="s">
        <v>43</v>
      </c>
      <c r="J93" s="15">
        <v>9533</v>
      </c>
      <c r="K93" s="13" t="s">
        <v>286</v>
      </c>
      <c r="L93" s="72">
        <v>28721</v>
      </c>
      <c r="M93" s="35">
        <v>1978</v>
      </c>
      <c r="N93" s="77" t="s">
        <v>288</v>
      </c>
      <c r="O93" s="21" t="s">
        <v>390</v>
      </c>
      <c r="P93" s="51"/>
    </row>
    <row r="94" spans="1:16" s="12" customFormat="1" x14ac:dyDescent="0.25">
      <c r="A94" s="28"/>
      <c r="B94" s="17"/>
      <c r="D94" s="13"/>
      <c r="E94" s="13"/>
      <c r="F94" s="49"/>
      <c r="J94" s="15"/>
      <c r="K94" s="13"/>
      <c r="L94" s="72"/>
      <c r="M94" s="35"/>
      <c r="N94" s="77"/>
      <c r="O94" s="21"/>
      <c r="P94" s="51"/>
    </row>
    <row r="95" spans="1:16" s="12" customFormat="1" x14ac:dyDescent="0.25">
      <c r="A95" s="28" t="s">
        <v>103</v>
      </c>
      <c r="B95" s="17" t="s">
        <v>45</v>
      </c>
      <c r="C95" s="12">
        <f>1988-1938</f>
        <v>50</v>
      </c>
      <c r="D95" s="58" t="s">
        <v>110</v>
      </c>
      <c r="E95" s="13" t="s">
        <v>46</v>
      </c>
      <c r="F95" s="49">
        <v>14.39</v>
      </c>
      <c r="H95" s="12" t="s">
        <v>36</v>
      </c>
      <c r="I95" s="12" t="s">
        <v>232</v>
      </c>
      <c r="J95" s="15">
        <v>13724</v>
      </c>
      <c r="K95" s="12" t="s">
        <v>413</v>
      </c>
      <c r="L95" s="72">
        <v>32284</v>
      </c>
      <c r="M95" s="35">
        <v>1988</v>
      </c>
      <c r="N95" s="21" t="s">
        <v>723</v>
      </c>
      <c r="O95" s="21" t="s">
        <v>558</v>
      </c>
      <c r="P95" s="51"/>
    </row>
    <row r="96" spans="1:16" s="12" customFormat="1" x14ac:dyDescent="0.25">
      <c r="A96" s="28" t="s">
        <v>449</v>
      </c>
      <c r="B96" s="17" t="s">
        <v>45</v>
      </c>
      <c r="C96" s="12">
        <v>50</v>
      </c>
      <c r="D96" s="13" t="s">
        <v>110</v>
      </c>
      <c r="E96" s="13" t="s">
        <v>46</v>
      </c>
      <c r="F96" s="14" t="s">
        <v>465</v>
      </c>
      <c r="H96" s="12" t="s">
        <v>26</v>
      </c>
      <c r="I96" s="12" t="s">
        <v>232</v>
      </c>
      <c r="J96" s="15">
        <v>13724</v>
      </c>
      <c r="K96" s="13" t="s">
        <v>468</v>
      </c>
      <c r="L96" s="72">
        <v>32291</v>
      </c>
      <c r="M96" s="35">
        <v>1988</v>
      </c>
      <c r="N96" s="21" t="s">
        <v>724</v>
      </c>
      <c r="O96" s="21" t="s">
        <v>557</v>
      </c>
      <c r="P96" s="51"/>
    </row>
    <row r="97" spans="1:16" s="12" customFormat="1" x14ac:dyDescent="0.25">
      <c r="A97" s="28" t="s">
        <v>103</v>
      </c>
      <c r="B97" s="17" t="s">
        <v>45</v>
      </c>
      <c r="C97" s="12">
        <v>50</v>
      </c>
      <c r="D97" s="13" t="s">
        <v>110</v>
      </c>
      <c r="E97" s="13" t="s">
        <v>46</v>
      </c>
      <c r="F97" s="49" t="s">
        <v>725</v>
      </c>
      <c r="H97" s="12" t="s">
        <v>36</v>
      </c>
      <c r="I97" s="12" t="s">
        <v>232</v>
      </c>
      <c r="J97" s="15">
        <v>13724</v>
      </c>
      <c r="K97" s="13" t="s">
        <v>559</v>
      </c>
      <c r="L97" s="72">
        <v>32311</v>
      </c>
      <c r="M97" s="35">
        <v>1988</v>
      </c>
      <c r="N97" s="21" t="s">
        <v>560</v>
      </c>
      <c r="O97" s="21" t="s">
        <v>558</v>
      </c>
      <c r="P97" s="51"/>
    </row>
    <row r="98" spans="1:16" s="12" customFormat="1" x14ac:dyDescent="0.25">
      <c r="A98" s="28" t="s">
        <v>516</v>
      </c>
      <c r="B98" s="17" t="s">
        <v>45</v>
      </c>
      <c r="C98" s="12">
        <v>50</v>
      </c>
      <c r="D98" s="13" t="s">
        <v>110</v>
      </c>
      <c r="E98" s="13" t="s">
        <v>46</v>
      </c>
      <c r="F98" s="49">
        <v>14.57</v>
      </c>
      <c r="H98" s="12" t="s">
        <v>36</v>
      </c>
      <c r="I98" s="12" t="s">
        <v>232</v>
      </c>
      <c r="J98" s="15">
        <v>13724</v>
      </c>
      <c r="K98" s="13" t="s">
        <v>533</v>
      </c>
      <c r="L98" s="72">
        <v>32382</v>
      </c>
      <c r="M98" s="32">
        <v>1988</v>
      </c>
      <c r="N98" s="21" t="s">
        <v>564</v>
      </c>
      <c r="O98" s="21" t="s">
        <v>566</v>
      </c>
      <c r="P98" s="51"/>
    </row>
    <row r="99" spans="1:16" s="12" customFormat="1" x14ac:dyDescent="0.25">
      <c r="A99" s="28" t="s">
        <v>103</v>
      </c>
      <c r="B99" s="17" t="s">
        <v>45</v>
      </c>
      <c r="C99" s="12">
        <v>50</v>
      </c>
      <c r="D99" s="13" t="s">
        <v>110</v>
      </c>
      <c r="E99" s="13" t="s">
        <v>46</v>
      </c>
      <c r="F99" s="49">
        <v>14.66</v>
      </c>
      <c r="H99" s="12" t="s">
        <v>36</v>
      </c>
      <c r="I99" s="12" t="s">
        <v>400</v>
      </c>
      <c r="J99" s="20">
        <v>14333</v>
      </c>
      <c r="K99" s="13" t="s">
        <v>111</v>
      </c>
      <c r="L99" s="74">
        <v>32717</v>
      </c>
      <c r="M99" s="35">
        <v>1989</v>
      </c>
      <c r="N99" s="21" t="s">
        <v>735</v>
      </c>
      <c r="O99" s="21" t="s">
        <v>602</v>
      </c>
      <c r="P99" s="51"/>
    </row>
    <row r="100" spans="1:16" s="12" customFormat="1" x14ac:dyDescent="0.25">
      <c r="A100" s="28" t="s">
        <v>103</v>
      </c>
      <c r="B100" s="17" t="s">
        <v>45</v>
      </c>
      <c r="C100" s="12">
        <f>1989-1937</f>
        <v>52</v>
      </c>
      <c r="D100" s="13" t="s">
        <v>110</v>
      </c>
      <c r="E100" s="13" t="s">
        <v>46</v>
      </c>
      <c r="F100" s="49">
        <v>14.66</v>
      </c>
      <c r="H100" s="12" t="s">
        <v>36</v>
      </c>
      <c r="I100" s="12" t="s">
        <v>232</v>
      </c>
      <c r="J100" s="15">
        <v>13724</v>
      </c>
      <c r="K100" s="13" t="s">
        <v>111</v>
      </c>
      <c r="L100" s="74">
        <v>32723</v>
      </c>
      <c r="M100" s="35">
        <v>1989</v>
      </c>
      <c r="N100" s="21" t="s">
        <v>733</v>
      </c>
      <c r="O100" s="21" t="s">
        <v>390</v>
      </c>
      <c r="P100" s="51"/>
    </row>
    <row r="101" spans="1:16" s="12" customFormat="1" x14ac:dyDescent="0.25">
      <c r="A101" s="28" t="s">
        <v>515</v>
      </c>
      <c r="B101" s="17" t="s">
        <v>45</v>
      </c>
      <c r="C101" s="12">
        <f>1990-1937</f>
        <v>53</v>
      </c>
      <c r="D101" s="13" t="s">
        <v>110</v>
      </c>
      <c r="E101" s="13" t="s">
        <v>46</v>
      </c>
      <c r="F101" s="14">
        <v>14.84</v>
      </c>
      <c r="H101" s="12" t="s">
        <v>36</v>
      </c>
      <c r="I101" s="12" t="s">
        <v>232</v>
      </c>
      <c r="J101" s="15">
        <v>13724</v>
      </c>
      <c r="K101" s="13" t="s">
        <v>306</v>
      </c>
      <c r="L101" s="74">
        <v>33090</v>
      </c>
      <c r="M101" s="35">
        <v>1990</v>
      </c>
      <c r="N101" s="21" t="s">
        <v>732</v>
      </c>
      <c r="O101" s="21" t="s">
        <v>570</v>
      </c>
      <c r="P101" s="51"/>
    </row>
    <row r="102" spans="1:16" s="85" customFormat="1" x14ac:dyDescent="0.25">
      <c r="A102" s="28" t="s">
        <v>103</v>
      </c>
      <c r="B102" s="103" t="s">
        <v>45</v>
      </c>
      <c r="C102" s="85">
        <v>50</v>
      </c>
      <c r="D102" s="93" t="s">
        <v>110</v>
      </c>
      <c r="E102" s="93" t="s">
        <v>46</v>
      </c>
      <c r="F102" s="49">
        <v>14.46</v>
      </c>
      <c r="H102" s="85" t="s">
        <v>36</v>
      </c>
      <c r="I102" s="85" t="s">
        <v>38</v>
      </c>
      <c r="J102" s="91">
        <v>15056</v>
      </c>
      <c r="K102" s="93" t="s">
        <v>372</v>
      </c>
      <c r="L102" s="90">
        <v>33397</v>
      </c>
      <c r="M102" s="89">
        <v>1991</v>
      </c>
      <c r="N102" s="87" t="s">
        <v>709</v>
      </c>
      <c r="O102" s="87" t="s">
        <v>663</v>
      </c>
      <c r="P102" s="86"/>
    </row>
    <row r="103" spans="1:16" s="85" customFormat="1" x14ac:dyDescent="0.25">
      <c r="A103" s="28" t="s">
        <v>103</v>
      </c>
      <c r="B103" s="103" t="s">
        <v>45</v>
      </c>
      <c r="C103" s="85">
        <v>50</v>
      </c>
      <c r="D103" s="93" t="s">
        <v>110</v>
      </c>
      <c r="E103" s="93" t="s">
        <v>46</v>
      </c>
      <c r="F103" s="49">
        <v>14.02</v>
      </c>
      <c r="G103" s="85" t="s">
        <v>703</v>
      </c>
      <c r="H103" s="85" t="s">
        <v>36</v>
      </c>
      <c r="I103" s="85" t="s">
        <v>38</v>
      </c>
      <c r="J103" s="91">
        <v>15056</v>
      </c>
      <c r="K103" s="93" t="s">
        <v>122</v>
      </c>
      <c r="L103" s="90">
        <v>33404</v>
      </c>
      <c r="M103" s="89">
        <v>1991</v>
      </c>
      <c r="N103" s="87" t="s">
        <v>702</v>
      </c>
      <c r="O103" s="87" t="s">
        <v>663</v>
      </c>
      <c r="P103" s="96"/>
    </row>
    <row r="104" spans="1:16" s="85" customFormat="1" x14ac:dyDescent="0.25">
      <c r="A104" s="28" t="s">
        <v>103</v>
      </c>
      <c r="B104" s="103" t="s">
        <v>45</v>
      </c>
      <c r="C104" s="85">
        <v>50</v>
      </c>
      <c r="D104" s="93" t="s">
        <v>110</v>
      </c>
      <c r="E104" s="93" t="s">
        <v>46</v>
      </c>
      <c r="F104" s="49">
        <v>13.71</v>
      </c>
      <c r="H104" s="85" t="s">
        <v>36</v>
      </c>
      <c r="I104" s="85" t="s">
        <v>38</v>
      </c>
      <c r="J104" s="91">
        <v>15056</v>
      </c>
      <c r="K104" s="93" t="s">
        <v>387</v>
      </c>
      <c r="L104" s="90">
        <v>33411</v>
      </c>
      <c r="M104" s="89">
        <v>1991</v>
      </c>
      <c r="N104" s="87" t="s">
        <v>710</v>
      </c>
      <c r="O104" s="87" t="s">
        <v>711</v>
      </c>
      <c r="P104" s="86"/>
    </row>
    <row r="105" spans="1:16" s="12" customFormat="1" x14ac:dyDescent="0.25">
      <c r="A105" s="62" t="s">
        <v>449</v>
      </c>
      <c r="B105" s="17" t="s">
        <v>45</v>
      </c>
      <c r="C105" s="12">
        <v>50</v>
      </c>
      <c r="D105" s="13" t="s">
        <v>110</v>
      </c>
      <c r="E105" s="13" t="s">
        <v>46</v>
      </c>
      <c r="F105" s="14">
        <v>13.57</v>
      </c>
      <c r="G105" s="13"/>
      <c r="H105" s="12" t="s">
        <v>36</v>
      </c>
      <c r="I105" s="12" t="s">
        <v>38</v>
      </c>
      <c r="J105" s="15">
        <v>15056</v>
      </c>
      <c r="K105" s="12" t="s">
        <v>359</v>
      </c>
      <c r="L105" s="74">
        <v>33424</v>
      </c>
      <c r="M105" s="35">
        <v>1991</v>
      </c>
      <c r="N105" s="77" t="s">
        <v>732</v>
      </c>
      <c r="O105" s="77" t="s">
        <v>150</v>
      </c>
      <c r="P105" s="52"/>
    </row>
    <row r="106" spans="1:16" s="12" customFormat="1" x14ac:dyDescent="0.25">
      <c r="A106" s="28" t="s">
        <v>32</v>
      </c>
      <c r="B106" s="17"/>
      <c r="D106" s="13"/>
      <c r="E106" s="13"/>
      <c r="F106" s="14"/>
      <c r="G106" s="13"/>
      <c r="J106" s="15"/>
      <c r="L106" s="74"/>
      <c r="M106" s="35"/>
      <c r="N106" s="77"/>
      <c r="O106" s="77"/>
      <c r="P106" s="52"/>
    </row>
    <row r="107" spans="1:16" s="12" customFormat="1" x14ac:dyDescent="0.25">
      <c r="A107" s="28" t="s">
        <v>32</v>
      </c>
      <c r="B107" s="17"/>
      <c r="F107" s="16"/>
      <c r="J107" s="15"/>
      <c r="L107" s="74"/>
      <c r="M107" s="35"/>
      <c r="N107" s="79"/>
      <c r="O107" s="79"/>
      <c r="P107" s="51"/>
    </row>
    <row r="108" spans="1:16" s="12" customFormat="1" x14ac:dyDescent="0.25">
      <c r="A108" s="28" t="s">
        <v>103</v>
      </c>
      <c r="B108" s="17" t="s">
        <v>49</v>
      </c>
      <c r="C108" s="12">
        <v>59</v>
      </c>
      <c r="D108" s="13" t="s">
        <v>22</v>
      </c>
      <c r="E108" s="13" t="s">
        <v>219</v>
      </c>
      <c r="F108" s="14" t="s">
        <v>220</v>
      </c>
      <c r="H108" s="12" t="s">
        <v>26</v>
      </c>
      <c r="I108" s="12" t="s">
        <v>221</v>
      </c>
      <c r="J108" s="15">
        <v>4038</v>
      </c>
      <c r="K108" s="40" t="s">
        <v>198</v>
      </c>
      <c r="L108" s="39" t="s">
        <v>222</v>
      </c>
      <c r="M108" s="37">
        <v>1970</v>
      </c>
      <c r="N108" s="77" t="s">
        <v>32</v>
      </c>
      <c r="O108" s="19" t="s">
        <v>326</v>
      </c>
      <c r="P108" s="51"/>
    </row>
    <row r="109" spans="1:16" s="12" customFormat="1" x14ac:dyDescent="0.25">
      <c r="A109" s="28" t="s">
        <v>103</v>
      </c>
      <c r="B109" s="17" t="s">
        <v>49</v>
      </c>
      <c r="C109" s="12">
        <v>58</v>
      </c>
      <c r="D109" s="13" t="s">
        <v>33</v>
      </c>
      <c r="E109" s="13" t="s">
        <v>23</v>
      </c>
      <c r="F109" s="14" t="s">
        <v>73</v>
      </c>
      <c r="H109" s="12" t="s">
        <v>26</v>
      </c>
      <c r="I109" s="12" t="s">
        <v>197</v>
      </c>
      <c r="J109" s="15">
        <v>5014</v>
      </c>
      <c r="K109" s="12" t="s">
        <v>74</v>
      </c>
      <c r="L109" s="74">
        <v>26314</v>
      </c>
      <c r="M109" s="35">
        <v>1972</v>
      </c>
      <c r="N109" s="79"/>
      <c r="O109" s="79" t="s">
        <v>151</v>
      </c>
      <c r="P109" s="51"/>
    </row>
    <row r="110" spans="1:16" s="12" customFormat="1" x14ac:dyDescent="0.25">
      <c r="A110" s="28" t="s">
        <v>103</v>
      </c>
      <c r="B110" s="17" t="s">
        <v>49</v>
      </c>
      <c r="C110" s="12">
        <v>55</v>
      </c>
      <c r="D110" s="13" t="s">
        <v>33</v>
      </c>
      <c r="E110" s="13" t="s">
        <v>46</v>
      </c>
      <c r="F110" s="14" t="s">
        <v>50</v>
      </c>
      <c r="H110" s="12" t="s">
        <v>26</v>
      </c>
      <c r="I110" s="12" t="s">
        <v>52</v>
      </c>
      <c r="J110" s="15">
        <v>6135</v>
      </c>
      <c r="K110" s="12" t="s">
        <v>54</v>
      </c>
      <c r="L110" s="74">
        <v>26369</v>
      </c>
      <c r="M110" s="35">
        <v>1972</v>
      </c>
      <c r="N110" s="79"/>
      <c r="O110" s="19" t="s">
        <v>167</v>
      </c>
      <c r="P110" s="51"/>
    </row>
    <row r="111" spans="1:16" s="12" customFormat="1" x14ac:dyDescent="0.25">
      <c r="A111" s="28" t="s">
        <v>103</v>
      </c>
      <c r="B111" s="2" t="s">
        <v>49</v>
      </c>
      <c r="C111" s="12">
        <v>55</v>
      </c>
      <c r="D111" s="13" t="s">
        <v>33</v>
      </c>
      <c r="E111" s="13" t="s">
        <v>46</v>
      </c>
      <c r="F111" s="14" t="s">
        <v>177</v>
      </c>
      <c r="H111" s="12" t="s">
        <v>26</v>
      </c>
      <c r="I111" s="12" t="s">
        <v>62</v>
      </c>
      <c r="J111" s="3">
        <v>6650</v>
      </c>
      <c r="K111" s="12" t="s">
        <v>41</v>
      </c>
      <c r="L111" s="72">
        <v>26838</v>
      </c>
      <c r="M111" s="34">
        <v>1973</v>
      </c>
      <c r="N111" s="77" t="s">
        <v>736</v>
      </c>
      <c r="O111" s="19" t="s">
        <v>229</v>
      </c>
      <c r="P111" s="51"/>
    </row>
    <row r="112" spans="1:16" s="12" customFormat="1" x14ac:dyDescent="0.25">
      <c r="A112" s="28" t="s">
        <v>103</v>
      </c>
      <c r="B112" s="2" t="s">
        <v>49</v>
      </c>
      <c r="C112" s="12">
        <f>1974-1918</f>
        <v>56</v>
      </c>
      <c r="D112" s="13" t="s">
        <v>33</v>
      </c>
      <c r="E112" s="13" t="s">
        <v>46</v>
      </c>
      <c r="F112" s="14" t="s">
        <v>172</v>
      </c>
      <c r="H112" s="12" t="s">
        <v>26</v>
      </c>
      <c r="I112" s="12" t="s">
        <v>62</v>
      </c>
      <c r="J112" s="3">
        <v>6650</v>
      </c>
      <c r="K112" s="13" t="s">
        <v>308</v>
      </c>
      <c r="L112" s="72">
        <v>27209</v>
      </c>
      <c r="M112" s="34">
        <v>1974</v>
      </c>
      <c r="N112" s="77" t="s">
        <v>303</v>
      </c>
      <c r="O112" s="19" t="s">
        <v>307</v>
      </c>
      <c r="P112" s="51"/>
    </row>
    <row r="113" spans="1:16" s="12" customFormat="1" x14ac:dyDescent="0.25">
      <c r="A113" s="28" t="s">
        <v>103</v>
      </c>
      <c r="B113" s="2" t="s">
        <v>49</v>
      </c>
      <c r="C113" s="12">
        <f>1974-1918</f>
        <v>56</v>
      </c>
      <c r="D113" s="13" t="s">
        <v>33</v>
      </c>
      <c r="E113" s="13" t="s">
        <v>46</v>
      </c>
      <c r="F113" s="14" t="s">
        <v>304</v>
      </c>
      <c r="H113" s="12" t="s">
        <v>26</v>
      </c>
      <c r="I113" s="12" t="s">
        <v>62</v>
      </c>
      <c r="J113" s="3">
        <v>6650</v>
      </c>
      <c r="K113" s="12" t="s">
        <v>162</v>
      </c>
      <c r="L113" s="72">
        <v>27217</v>
      </c>
      <c r="M113" s="34">
        <v>1974</v>
      </c>
      <c r="N113" s="77" t="s">
        <v>732</v>
      </c>
      <c r="O113" s="21" t="s">
        <v>351</v>
      </c>
      <c r="P113" s="51"/>
    </row>
    <row r="114" spans="1:16" x14ac:dyDescent="0.25">
      <c r="A114" s="28" t="s">
        <v>103</v>
      </c>
      <c r="B114" s="2" t="s">
        <v>49</v>
      </c>
      <c r="C114" s="2">
        <v>55</v>
      </c>
      <c r="D114" s="13" t="s">
        <v>33</v>
      </c>
      <c r="E114" s="13" t="s">
        <v>34</v>
      </c>
      <c r="F114" s="9" t="s">
        <v>59</v>
      </c>
      <c r="H114" s="2" t="s">
        <v>26</v>
      </c>
      <c r="I114" s="2" t="s">
        <v>53</v>
      </c>
      <c r="J114" s="3">
        <v>6822</v>
      </c>
      <c r="K114" s="2" t="s">
        <v>160</v>
      </c>
      <c r="L114" s="70">
        <v>27265</v>
      </c>
      <c r="M114" s="32">
        <v>1974</v>
      </c>
      <c r="N114" s="21" t="s">
        <v>245</v>
      </c>
      <c r="O114" s="19" t="s">
        <v>309</v>
      </c>
    </row>
    <row r="115" spans="1:16" x14ac:dyDescent="0.25">
      <c r="A115" s="28" t="s">
        <v>103</v>
      </c>
      <c r="B115" s="2" t="s">
        <v>49</v>
      </c>
      <c r="C115" s="2">
        <v>55</v>
      </c>
      <c r="D115" s="13" t="s">
        <v>33</v>
      </c>
      <c r="E115" s="13" t="s">
        <v>57</v>
      </c>
      <c r="F115" s="9" t="s">
        <v>227</v>
      </c>
      <c r="H115" s="2" t="s">
        <v>26</v>
      </c>
      <c r="I115" s="2" t="s">
        <v>53</v>
      </c>
      <c r="J115" s="3">
        <v>6822</v>
      </c>
      <c r="K115" s="2" t="s">
        <v>160</v>
      </c>
      <c r="L115" s="70">
        <v>27265</v>
      </c>
      <c r="M115" s="32">
        <v>1974</v>
      </c>
      <c r="N115" s="21" t="s">
        <v>245</v>
      </c>
      <c r="O115" s="19" t="s">
        <v>86</v>
      </c>
    </row>
    <row r="116" spans="1:16" x14ac:dyDescent="0.25">
      <c r="A116" s="28" t="s">
        <v>449</v>
      </c>
      <c r="B116" s="2" t="s">
        <v>49</v>
      </c>
      <c r="C116" s="2">
        <v>55</v>
      </c>
      <c r="D116" s="13" t="s">
        <v>33</v>
      </c>
      <c r="E116" s="13" t="s">
        <v>46</v>
      </c>
      <c r="F116" s="9" t="s">
        <v>51</v>
      </c>
      <c r="H116" s="2" t="s">
        <v>26</v>
      </c>
      <c r="I116" s="2" t="s">
        <v>53</v>
      </c>
      <c r="J116" s="3">
        <v>6822</v>
      </c>
      <c r="K116" s="2" t="s">
        <v>160</v>
      </c>
      <c r="L116" s="70">
        <v>27265</v>
      </c>
      <c r="M116" s="32">
        <v>1974</v>
      </c>
      <c r="N116" s="21" t="s">
        <v>245</v>
      </c>
      <c r="O116" s="21" t="s">
        <v>210</v>
      </c>
    </row>
    <row r="117" spans="1:16" x14ac:dyDescent="0.25">
      <c r="A117" s="28" t="s">
        <v>103</v>
      </c>
      <c r="B117" s="2" t="s">
        <v>49</v>
      </c>
      <c r="C117" s="2">
        <v>57</v>
      </c>
      <c r="D117" s="13" t="s">
        <v>22</v>
      </c>
      <c r="E117" s="13" t="s">
        <v>57</v>
      </c>
      <c r="F117" s="49" t="s">
        <v>227</v>
      </c>
      <c r="H117" s="2" t="s">
        <v>26</v>
      </c>
      <c r="I117" s="2" t="s">
        <v>53</v>
      </c>
      <c r="J117" s="3">
        <v>6822</v>
      </c>
      <c r="K117" s="2" t="s">
        <v>160</v>
      </c>
      <c r="L117" s="70">
        <v>27742</v>
      </c>
      <c r="M117" s="32">
        <v>1975</v>
      </c>
      <c r="N117" s="21"/>
      <c r="O117" s="19" t="s">
        <v>251</v>
      </c>
    </row>
    <row r="118" spans="1:16" x14ac:dyDescent="0.25">
      <c r="A118" s="28" t="s">
        <v>103</v>
      </c>
      <c r="B118" s="2" t="s">
        <v>49</v>
      </c>
      <c r="C118" s="2">
        <f>1977-1922</f>
        <v>55</v>
      </c>
      <c r="D118" s="13" t="s">
        <v>33</v>
      </c>
      <c r="E118" s="40" t="s">
        <v>198</v>
      </c>
      <c r="F118" s="49" t="s">
        <v>24</v>
      </c>
      <c r="H118" s="2" t="s">
        <v>26</v>
      </c>
      <c r="I118" s="12" t="s">
        <v>236</v>
      </c>
      <c r="J118" s="15">
        <v>8011</v>
      </c>
      <c r="K118" s="2" t="s">
        <v>286</v>
      </c>
      <c r="L118" s="70">
        <v>28294</v>
      </c>
      <c r="M118" s="32">
        <v>1977</v>
      </c>
      <c r="N118" s="21" t="s">
        <v>316</v>
      </c>
      <c r="O118" s="21" t="s">
        <v>318</v>
      </c>
    </row>
    <row r="119" spans="1:16" x14ac:dyDescent="0.25">
      <c r="A119" s="28" t="s">
        <v>103</v>
      </c>
      <c r="B119" s="2" t="s">
        <v>49</v>
      </c>
      <c r="C119" s="2">
        <v>55</v>
      </c>
      <c r="D119" s="13" t="s">
        <v>22</v>
      </c>
      <c r="E119" s="13" t="s">
        <v>56</v>
      </c>
      <c r="F119" s="49" t="s">
        <v>257</v>
      </c>
      <c r="H119" s="2" t="s">
        <v>26</v>
      </c>
      <c r="I119" s="12" t="s">
        <v>236</v>
      </c>
      <c r="J119" s="15">
        <v>8011</v>
      </c>
      <c r="K119" s="2" t="s">
        <v>39</v>
      </c>
      <c r="L119" s="70">
        <v>28301</v>
      </c>
      <c r="M119" s="32">
        <v>1977</v>
      </c>
      <c r="N119" s="21"/>
      <c r="O119" s="19" t="s">
        <v>86</v>
      </c>
    </row>
    <row r="120" spans="1:16" x14ac:dyDescent="0.25">
      <c r="A120" s="28" t="s">
        <v>103</v>
      </c>
      <c r="B120" s="2" t="s">
        <v>49</v>
      </c>
      <c r="C120" s="2">
        <v>57</v>
      </c>
      <c r="D120" s="13" t="s">
        <v>33</v>
      </c>
      <c r="E120" s="13" t="s">
        <v>56</v>
      </c>
      <c r="F120" s="49" t="s">
        <v>257</v>
      </c>
      <c r="H120" s="2" t="s">
        <v>26</v>
      </c>
      <c r="I120" s="2" t="s">
        <v>205</v>
      </c>
      <c r="J120" s="3">
        <v>7444</v>
      </c>
      <c r="K120" s="4" t="s">
        <v>460</v>
      </c>
      <c r="L120" s="70">
        <v>28372</v>
      </c>
      <c r="M120" s="32">
        <v>1977</v>
      </c>
      <c r="N120" s="21" t="s">
        <v>288</v>
      </c>
      <c r="O120" s="21" t="s">
        <v>615</v>
      </c>
    </row>
    <row r="121" spans="1:16" x14ac:dyDescent="0.25">
      <c r="A121" s="28" t="s">
        <v>103</v>
      </c>
      <c r="B121" s="2" t="s">
        <v>49</v>
      </c>
      <c r="C121" s="2">
        <f>1978-1922</f>
        <v>56</v>
      </c>
      <c r="D121" s="13" t="s">
        <v>22</v>
      </c>
      <c r="E121" s="13" t="s">
        <v>56</v>
      </c>
      <c r="F121" s="49" t="s">
        <v>257</v>
      </c>
      <c r="H121" s="2" t="s">
        <v>26</v>
      </c>
      <c r="I121" s="12" t="s">
        <v>236</v>
      </c>
      <c r="J121" s="15">
        <v>8011</v>
      </c>
      <c r="K121" s="2" t="s">
        <v>368</v>
      </c>
      <c r="L121" s="70">
        <v>28652</v>
      </c>
      <c r="M121" s="32">
        <v>1978</v>
      </c>
      <c r="N121" s="21" t="s">
        <v>369</v>
      </c>
      <c r="O121" s="21" t="s">
        <v>367</v>
      </c>
    </row>
    <row r="122" spans="1:16" x14ac:dyDescent="0.25">
      <c r="A122" s="28" t="s">
        <v>103</v>
      </c>
      <c r="B122" s="2" t="s">
        <v>49</v>
      </c>
      <c r="C122" s="2">
        <v>58</v>
      </c>
      <c r="D122" s="13" t="s">
        <v>33</v>
      </c>
      <c r="E122" s="40" t="s">
        <v>198</v>
      </c>
      <c r="F122" s="49" t="s">
        <v>462</v>
      </c>
      <c r="H122" s="2" t="s">
        <v>36</v>
      </c>
      <c r="I122" s="12" t="s">
        <v>236</v>
      </c>
      <c r="J122" s="15">
        <v>8011</v>
      </c>
      <c r="K122" s="13" t="s">
        <v>41</v>
      </c>
      <c r="L122" s="70">
        <v>29449</v>
      </c>
      <c r="M122" s="34">
        <v>1980</v>
      </c>
      <c r="N122" s="21" t="s">
        <v>288</v>
      </c>
      <c r="O122" s="21" t="s">
        <v>567</v>
      </c>
    </row>
    <row r="123" spans="1:16" x14ac:dyDescent="0.25">
      <c r="A123" s="28" t="s">
        <v>103</v>
      </c>
      <c r="B123" s="2" t="s">
        <v>49</v>
      </c>
      <c r="C123" s="2">
        <f>1982-1926</f>
        <v>56</v>
      </c>
      <c r="D123" s="13" t="s">
        <v>33</v>
      </c>
      <c r="E123" s="40" t="s">
        <v>198</v>
      </c>
      <c r="F123" s="49" t="s">
        <v>713</v>
      </c>
      <c r="H123" s="2" t="s">
        <v>36</v>
      </c>
      <c r="I123" s="12" t="s">
        <v>43</v>
      </c>
      <c r="J123" s="15">
        <v>9533</v>
      </c>
      <c r="K123" s="13" t="s">
        <v>478</v>
      </c>
      <c r="L123" s="70">
        <v>30156</v>
      </c>
      <c r="M123" s="34">
        <v>1982</v>
      </c>
      <c r="N123" s="21" t="s">
        <v>477</v>
      </c>
      <c r="O123" s="21" t="s">
        <v>476</v>
      </c>
    </row>
    <row r="124" spans="1:16" x14ac:dyDescent="0.25">
      <c r="A124" s="28" t="s">
        <v>103</v>
      </c>
      <c r="B124" s="2" t="s">
        <v>49</v>
      </c>
      <c r="C124" s="2">
        <f>1982-1926</f>
        <v>56</v>
      </c>
      <c r="D124" s="13" t="s">
        <v>33</v>
      </c>
      <c r="E124" s="40" t="s">
        <v>198</v>
      </c>
      <c r="F124" s="49">
        <v>15.64</v>
      </c>
      <c r="H124" s="2" t="s">
        <v>36</v>
      </c>
      <c r="I124" s="12" t="s">
        <v>43</v>
      </c>
      <c r="J124" s="15">
        <v>9533</v>
      </c>
      <c r="K124" s="2" t="s">
        <v>382</v>
      </c>
      <c r="L124" s="72">
        <v>30169</v>
      </c>
      <c r="M124" s="32">
        <v>1982</v>
      </c>
      <c r="N124" s="21" t="s">
        <v>732</v>
      </c>
      <c r="O124" s="21" t="s">
        <v>524</v>
      </c>
    </row>
    <row r="125" spans="1:16" x14ac:dyDescent="0.25">
      <c r="A125" s="28" t="s">
        <v>474</v>
      </c>
      <c r="B125" s="2" t="s">
        <v>49</v>
      </c>
      <c r="C125" s="2">
        <v>56</v>
      </c>
      <c r="D125" s="13" t="s">
        <v>33</v>
      </c>
      <c r="E125" s="13" t="s">
        <v>46</v>
      </c>
      <c r="F125" s="9" t="s">
        <v>475</v>
      </c>
      <c r="H125" s="2" t="s">
        <v>26</v>
      </c>
      <c r="I125" s="12" t="s">
        <v>43</v>
      </c>
      <c r="J125" s="15">
        <v>9533</v>
      </c>
      <c r="K125" s="13" t="s">
        <v>40</v>
      </c>
      <c r="L125" s="72">
        <v>30192</v>
      </c>
      <c r="M125" s="32">
        <v>1982</v>
      </c>
      <c r="N125" s="21" t="s">
        <v>479</v>
      </c>
      <c r="O125" s="21" t="s">
        <v>480</v>
      </c>
    </row>
    <row r="126" spans="1:16" x14ac:dyDescent="0.25">
      <c r="A126" s="28" t="s">
        <v>103</v>
      </c>
      <c r="B126" s="2" t="s">
        <v>49</v>
      </c>
      <c r="C126" s="2">
        <f>1983-1926</f>
        <v>57</v>
      </c>
      <c r="D126" s="13" t="s">
        <v>33</v>
      </c>
      <c r="E126" s="40" t="s">
        <v>198</v>
      </c>
      <c r="F126" s="9">
        <v>15.31</v>
      </c>
      <c r="H126" s="2" t="s">
        <v>36</v>
      </c>
      <c r="I126" s="12" t="s">
        <v>43</v>
      </c>
      <c r="J126" s="15">
        <v>9533</v>
      </c>
      <c r="K126" s="13" t="s">
        <v>807</v>
      </c>
      <c r="L126" s="72">
        <v>30548</v>
      </c>
      <c r="M126" s="32">
        <v>1983</v>
      </c>
      <c r="N126" s="21" t="s">
        <v>477</v>
      </c>
      <c r="O126" s="21" t="s">
        <v>811</v>
      </c>
    </row>
    <row r="127" spans="1:16" x14ac:dyDescent="0.25">
      <c r="A127" s="28" t="s">
        <v>103</v>
      </c>
      <c r="B127" s="2" t="s">
        <v>49</v>
      </c>
      <c r="C127" s="2">
        <v>57</v>
      </c>
      <c r="D127" s="13" t="s">
        <v>33</v>
      </c>
      <c r="E127" s="40" t="s">
        <v>198</v>
      </c>
      <c r="F127" s="9" t="s">
        <v>806</v>
      </c>
      <c r="H127" s="2" t="s">
        <v>26</v>
      </c>
      <c r="I127" s="12" t="s">
        <v>43</v>
      </c>
      <c r="J127" s="15">
        <v>9533</v>
      </c>
      <c r="K127" s="13" t="s">
        <v>808</v>
      </c>
      <c r="L127" s="72" t="s">
        <v>809</v>
      </c>
      <c r="M127" s="32">
        <v>1983</v>
      </c>
      <c r="N127" s="21" t="s">
        <v>814</v>
      </c>
      <c r="O127" s="21" t="s">
        <v>812</v>
      </c>
    </row>
    <row r="128" spans="1:16" x14ac:dyDescent="0.25">
      <c r="A128" s="28" t="s">
        <v>103</v>
      </c>
      <c r="B128" s="2" t="s">
        <v>49</v>
      </c>
      <c r="C128" s="2">
        <v>57</v>
      </c>
      <c r="D128" s="13" t="s">
        <v>33</v>
      </c>
      <c r="E128" s="40" t="s">
        <v>198</v>
      </c>
      <c r="F128" s="9" t="s">
        <v>806</v>
      </c>
      <c r="H128" s="2" t="s">
        <v>26</v>
      </c>
      <c r="I128" s="12" t="s">
        <v>43</v>
      </c>
      <c r="J128" s="15">
        <v>9533</v>
      </c>
      <c r="K128" s="13" t="s">
        <v>383</v>
      </c>
      <c r="L128" s="72">
        <v>30575</v>
      </c>
      <c r="M128" s="32">
        <v>1983</v>
      </c>
      <c r="N128" s="21" t="s">
        <v>732</v>
      </c>
      <c r="O128" s="21" t="s">
        <v>811</v>
      </c>
    </row>
    <row r="129" spans="1:17" x14ac:dyDescent="0.25">
      <c r="A129" s="28" t="s">
        <v>103</v>
      </c>
      <c r="B129" s="2" t="s">
        <v>49</v>
      </c>
      <c r="C129" s="2">
        <v>57</v>
      </c>
      <c r="D129" s="13" t="s">
        <v>33</v>
      </c>
      <c r="E129" s="40" t="s">
        <v>198</v>
      </c>
      <c r="F129" s="9">
        <v>16.149999999999999</v>
      </c>
      <c r="H129" s="2" t="s">
        <v>36</v>
      </c>
      <c r="I129" s="12" t="s">
        <v>43</v>
      </c>
      <c r="J129" s="15">
        <v>9533</v>
      </c>
      <c r="K129" s="13" t="s">
        <v>810</v>
      </c>
      <c r="L129" s="72">
        <v>30582</v>
      </c>
      <c r="M129" s="89">
        <v>1983</v>
      </c>
      <c r="N129" s="21" t="s">
        <v>744</v>
      </c>
      <c r="O129" s="21" t="s">
        <v>813</v>
      </c>
    </row>
    <row r="130" spans="1:17" x14ac:dyDescent="0.25">
      <c r="A130" s="28"/>
      <c r="D130" s="13"/>
      <c r="E130" s="13"/>
      <c r="F130" s="9"/>
      <c r="I130" s="12"/>
      <c r="J130" s="15"/>
      <c r="K130" s="13"/>
      <c r="L130" s="72"/>
      <c r="N130" s="21"/>
      <c r="O130" s="21"/>
    </row>
    <row r="131" spans="1:17" x14ac:dyDescent="0.25">
      <c r="A131" s="28" t="s">
        <v>103</v>
      </c>
      <c r="B131" s="2" t="s">
        <v>49</v>
      </c>
      <c r="C131" s="12">
        <f>1988-1933</f>
        <v>55</v>
      </c>
      <c r="D131" s="58" t="s">
        <v>110</v>
      </c>
      <c r="E131" s="13" t="s">
        <v>46</v>
      </c>
      <c r="F131" s="49" t="s">
        <v>726</v>
      </c>
      <c r="H131" s="2" t="s">
        <v>36</v>
      </c>
      <c r="I131" s="12" t="s">
        <v>28</v>
      </c>
      <c r="J131" s="72">
        <v>12061</v>
      </c>
      <c r="K131" s="13" t="s">
        <v>39</v>
      </c>
      <c r="L131" s="72">
        <v>32298</v>
      </c>
      <c r="M131" s="60">
        <v>1988</v>
      </c>
      <c r="N131" s="78" t="s">
        <v>568</v>
      </c>
      <c r="O131" s="21" t="s">
        <v>791</v>
      </c>
    </row>
    <row r="132" spans="1:17" x14ac:dyDescent="0.25">
      <c r="A132" s="28" t="s">
        <v>449</v>
      </c>
      <c r="B132" s="2" t="s">
        <v>49</v>
      </c>
      <c r="C132" s="12">
        <f>1988-1933</f>
        <v>55</v>
      </c>
      <c r="D132" s="58" t="s">
        <v>110</v>
      </c>
      <c r="E132" s="13" t="s">
        <v>46</v>
      </c>
      <c r="F132" s="9">
        <v>15.53</v>
      </c>
      <c r="G132" s="4" t="s">
        <v>32</v>
      </c>
      <c r="H132" s="2" t="s">
        <v>36</v>
      </c>
      <c r="I132" s="12" t="s">
        <v>28</v>
      </c>
      <c r="J132" s="72">
        <v>12061</v>
      </c>
      <c r="K132" s="59" t="s">
        <v>419</v>
      </c>
      <c r="L132" s="73" t="s">
        <v>563</v>
      </c>
      <c r="M132" s="60">
        <v>1988</v>
      </c>
      <c r="N132" s="80" t="s">
        <v>732</v>
      </c>
      <c r="O132" s="21" t="s">
        <v>792</v>
      </c>
    </row>
    <row r="133" spans="1:17" x14ac:dyDescent="0.25">
      <c r="A133" s="28" t="s">
        <v>449</v>
      </c>
      <c r="B133" s="2" t="s">
        <v>49</v>
      </c>
      <c r="C133" s="12">
        <f>1989-1934</f>
        <v>55</v>
      </c>
      <c r="D133" s="13" t="s">
        <v>110</v>
      </c>
      <c r="E133" s="13" t="s">
        <v>46</v>
      </c>
      <c r="F133" s="9">
        <v>15.28</v>
      </c>
      <c r="H133" s="2" t="s">
        <v>36</v>
      </c>
      <c r="I133" s="12" t="s">
        <v>404</v>
      </c>
      <c r="J133" s="20">
        <v>12618</v>
      </c>
      <c r="K133" s="59" t="s">
        <v>111</v>
      </c>
      <c r="L133" s="73">
        <v>32719</v>
      </c>
      <c r="M133" s="60">
        <v>1989</v>
      </c>
      <c r="N133" s="80" t="s">
        <v>733</v>
      </c>
      <c r="O133" s="21" t="s">
        <v>603</v>
      </c>
    </row>
    <row r="134" spans="1:17" x14ac:dyDescent="0.25">
      <c r="A134" s="28" t="s">
        <v>103</v>
      </c>
      <c r="B134" s="2" t="s">
        <v>49</v>
      </c>
      <c r="C134" s="2">
        <f>1994-1938</f>
        <v>56</v>
      </c>
      <c r="D134" s="13" t="s">
        <v>110</v>
      </c>
      <c r="E134" s="13" t="s">
        <v>46</v>
      </c>
      <c r="F134" s="49">
        <v>14.77</v>
      </c>
      <c r="H134" s="2" t="s">
        <v>36</v>
      </c>
      <c r="I134" s="12" t="s">
        <v>232</v>
      </c>
      <c r="J134" s="15">
        <v>13724</v>
      </c>
      <c r="K134" s="59" t="s">
        <v>403</v>
      </c>
      <c r="L134" s="73">
        <v>34538</v>
      </c>
      <c r="M134" s="60">
        <v>1994</v>
      </c>
      <c r="N134" s="78" t="s">
        <v>402</v>
      </c>
      <c r="O134" s="21" t="s">
        <v>390</v>
      </c>
    </row>
    <row r="135" spans="1:17" x14ac:dyDescent="0.25">
      <c r="A135" s="28" t="s">
        <v>449</v>
      </c>
      <c r="B135" s="2" t="s">
        <v>49</v>
      </c>
      <c r="C135" s="12">
        <f>1995-1940</f>
        <v>55</v>
      </c>
      <c r="D135" s="13" t="s">
        <v>110</v>
      </c>
      <c r="E135" s="13" t="s">
        <v>46</v>
      </c>
      <c r="F135" s="9">
        <v>14.78</v>
      </c>
      <c r="H135" s="2" t="s">
        <v>36</v>
      </c>
      <c r="I135" s="2" t="s">
        <v>75</v>
      </c>
      <c r="J135" s="3">
        <v>14671</v>
      </c>
      <c r="K135" s="61" t="s">
        <v>372</v>
      </c>
      <c r="L135" s="73">
        <v>34860</v>
      </c>
      <c r="M135" s="60">
        <v>1995</v>
      </c>
      <c r="N135" s="81" t="s">
        <v>489</v>
      </c>
      <c r="O135" s="21" t="s">
        <v>490</v>
      </c>
    </row>
    <row r="136" spans="1:17" s="94" customFormat="1" x14ac:dyDescent="0.25">
      <c r="A136" s="28" t="s">
        <v>103</v>
      </c>
      <c r="B136" s="85" t="s">
        <v>49</v>
      </c>
      <c r="C136" s="85">
        <v>55</v>
      </c>
      <c r="D136" s="93" t="s">
        <v>110</v>
      </c>
      <c r="E136" s="93" t="s">
        <v>46</v>
      </c>
      <c r="F136" s="49">
        <v>14.44</v>
      </c>
      <c r="G136" s="93" t="s">
        <v>32</v>
      </c>
      <c r="H136" s="85" t="s">
        <v>36</v>
      </c>
      <c r="I136" s="85" t="s">
        <v>38</v>
      </c>
      <c r="J136" s="91">
        <v>15056</v>
      </c>
      <c r="K136" s="91" t="s">
        <v>41</v>
      </c>
      <c r="L136" s="90">
        <v>35246</v>
      </c>
      <c r="M136" s="89">
        <v>1996</v>
      </c>
      <c r="N136" s="87" t="s">
        <v>712</v>
      </c>
      <c r="O136" s="87" t="s">
        <v>664</v>
      </c>
      <c r="P136" s="86"/>
      <c r="Q136" s="85"/>
    </row>
    <row r="137" spans="1:17" x14ac:dyDescent="0.25">
      <c r="A137" s="62" t="s">
        <v>448</v>
      </c>
      <c r="B137" s="2" t="s">
        <v>49</v>
      </c>
      <c r="C137" s="2">
        <v>55</v>
      </c>
      <c r="D137" s="13" t="s">
        <v>110</v>
      </c>
      <c r="E137" s="13" t="s">
        <v>46</v>
      </c>
      <c r="F137" s="9">
        <v>14.49</v>
      </c>
      <c r="G137" s="4">
        <v>1.6</v>
      </c>
      <c r="H137" s="12" t="s">
        <v>36</v>
      </c>
      <c r="I137" s="12" t="s">
        <v>38</v>
      </c>
      <c r="J137" s="15">
        <v>15056</v>
      </c>
      <c r="K137" s="3" t="s">
        <v>111</v>
      </c>
      <c r="L137" s="70">
        <v>35299</v>
      </c>
      <c r="M137" s="32">
        <v>1996</v>
      </c>
      <c r="N137" s="88" t="s">
        <v>666</v>
      </c>
      <c r="O137" s="87" t="s">
        <v>665</v>
      </c>
      <c r="P137" s="26"/>
    </row>
    <row r="138" spans="1:17" x14ac:dyDescent="0.25">
      <c r="A138" s="28" t="s">
        <v>32</v>
      </c>
      <c r="L138" s="70"/>
      <c r="N138" s="77"/>
      <c r="O138" s="21"/>
    </row>
    <row r="139" spans="1:17" x14ac:dyDescent="0.25">
      <c r="A139" s="28" t="s">
        <v>103</v>
      </c>
      <c r="B139" s="4" t="s">
        <v>55</v>
      </c>
      <c r="C139" s="2">
        <v>62</v>
      </c>
      <c r="D139" s="4" t="s">
        <v>22</v>
      </c>
      <c r="E139" s="40" t="s">
        <v>198</v>
      </c>
      <c r="F139" s="9" t="s">
        <v>164</v>
      </c>
      <c r="H139" s="2" t="s">
        <v>26</v>
      </c>
      <c r="I139" s="2" t="s">
        <v>821</v>
      </c>
      <c r="J139" s="3">
        <v>3363</v>
      </c>
      <c r="K139" s="13" t="s">
        <v>817</v>
      </c>
      <c r="L139" s="70">
        <v>26055</v>
      </c>
      <c r="M139" s="32">
        <v>1971</v>
      </c>
      <c r="N139" s="77" t="s">
        <v>818</v>
      </c>
      <c r="O139" s="21" t="s">
        <v>819</v>
      </c>
    </row>
    <row r="140" spans="1:17" x14ac:dyDescent="0.25">
      <c r="A140" s="28" t="s">
        <v>103</v>
      </c>
      <c r="B140" s="2" t="s">
        <v>55</v>
      </c>
      <c r="C140" s="2">
        <f>1971-1911</f>
        <v>60</v>
      </c>
      <c r="D140" s="4" t="s">
        <v>22</v>
      </c>
      <c r="E140" s="4" t="s">
        <v>34</v>
      </c>
      <c r="F140" s="9" t="s">
        <v>155</v>
      </c>
      <c r="H140" s="2" t="s">
        <v>26</v>
      </c>
      <c r="I140" s="2" t="s">
        <v>60</v>
      </c>
      <c r="J140" s="3">
        <v>3935</v>
      </c>
      <c r="K140" s="12" t="s">
        <v>54</v>
      </c>
      <c r="L140" s="70">
        <v>26145</v>
      </c>
      <c r="M140" s="32">
        <v>1971</v>
      </c>
      <c r="N140" s="77" t="s">
        <v>32</v>
      </c>
      <c r="O140" s="79" t="s">
        <v>151</v>
      </c>
    </row>
    <row r="141" spans="1:17" x14ac:dyDescent="0.25">
      <c r="A141" s="28" t="s">
        <v>103</v>
      </c>
      <c r="B141" s="2" t="s">
        <v>55</v>
      </c>
      <c r="C141" s="2">
        <f>1971-1911</f>
        <v>60</v>
      </c>
      <c r="D141" s="4" t="s">
        <v>33</v>
      </c>
      <c r="E141" s="40" t="s">
        <v>198</v>
      </c>
      <c r="F141" s="9" t="s">
        <v>323</v>
      </c>
      <c r="H141" s="2" t="s">
        <v>26</v>
      </c>
      <c r="I141" s="2" t="s">
        <v>61</v>
      </c>
      <c r="J141" s="3">
        <v>4136</v>
      </c>
      <c r="K141" s="12" t="s">
        <v>175</v>
      </c>
      <c r="L141" s="72">
        <v>26279</v>
      </c>
      <c r="M141" s="34">
        <v>1971</v>
      </c>
      <c r="N141" s="79" t="s">
        <v>30</v>
      </c>
      <c r="O141" s="21" t="s">
        <v>322</v>
      </c>
    </row>
    <row r="142" spans="1:17" x14ac:dyDescent="0.25">
      <c r="A142" s="28" t="s">
        <v>103</v>
      </c>
      <c r="B142" s="2" t="s">
        <v>55</v>
      </c>
      <c r="C142" s="2">
        <v>60</v>
      </c>
      <c r="D142" s="4" t="s">
        <v>22</v>
      </c>
      <c r="E142" s="4" t="s">
        <v>57</v>
      </c>
      <c r="F142" s="9" t="s">
        <v>50</v>
      </c>
      <c r="H142" s="2" t="s">
        <v>26</v>
      </c>
      <c r="I142" s="2" t="s">
        <v>61</v>
      </c>
      <c r="J142" s="3">
        <v>4136</v>
      </c>
      <c r="K142" s="4" t="s">
        <v>54</v>
      </c>
      <c r="L142" s="71">
        <v>26370</v>
      </c>
      <c r="M142" s="33">
        <v>1972</v>
      </c>
      <c r="N142" s="19" t="s">
        <v>30</v>
      </c>
      <c r="O142" s="19" t="s">
        <v>86</v>
      </c>
    </row>
    <row r="143" spans="1:17" x14ac:dyDescent="0.25">
      <c r="A143" s="28" t="s">
        <v>103</v>
      </c>
      <c r="B143" s="2" t="s">
        <v>55</v>
      </c>
      <c r="C143" s="2">
        <v>61</v>
      </c>
      <c r="D143" s="4" t="s">
        <v>22</v>
      </c>
      <c r="E143" s="4" t="s">
        <v>57</v>
      </c>
      <c r="F143" s="9" t="s">
        <v>180</v>
      </c>
      <c r="H143" s="2" t="s">
        <v>26</v>
      </c>
      <c r="I143" s="2" t="s">
        <v>61</v>
      </c>
      <c r="J143" s="3">
        <v>4136</v>
      </c>
      <c r="K143" s="4" t="s">
        <v>54</v>
      </c>
      <c r="L143" s="71">
        <v>26453</v>
      </c>
      <c r="M143" s="33">
        <v>1972</v>
      </c>
      <c r="N143" s="19" t="s">
        <v>30</v>
      </c>
      <c r="O143" s="19" t="s">
        <v>86</v>
      </c>
    </row>
    <row r="144" spans="1:17" x14ac:dyDescent="0.25">
      <c r="A144" s="28" t="s">
        <v>103</v>
      </c>
      <c r="B144" s="2" t="s">
        <v>55</v>
      </c>
      <c r="C144" s="2">
        <f>1972-1911</f>
        <v>61</v>
      </c>
      <c r="D144" s="4" t="s">
        <v>33</v>
      </c>
      <c r="E144" s="40" t="s">
        <v>198</v>
      </c>
      <c r="F144" s="9" t="s">
        <v>76</v>
      </c>
      <c r="H144" s="2" t="s">
        <v>26</v>
      </c>
      <c r="I144" s="2" t="s">
        <v>60</v>
      </c>
      <c r="J144" s="3">
        <v>3935</v>
      </c>
      <c r="K144" s="4" t="s">
        <v>41</v>
      </c>
      <c r="L144" s="71">
        <v>26467</v>
      </c>
      <c r="M144" s="33">
        <v>1972</v>
      </c>
      <c r="N144" s="21" t="s">
        <v>736</v>
      </c>
      <c r="O144" s="19" t="s">
        <v>242</v>
      </c>
    </row>
    <row r="145" spans="1:15" x14ac:dyDescent="0.25">
      <c r="A145" s="28" t="s">
        <v>103</v>
      </c>
      <c r="B145" s="2" t="s">
        <v>55</v>
      </c>
      <c r="C145" s="2">
        <v>61</v>
      </c>
      <c r="D145" s="4" t="s">
        <v>33</v>
      </c>
      <c r="E145" s="4" t="s">
        <v>56</v>
      </c>
      <c r="F145" s="9" t="s">
        <v>172</v>
      </c>
      <c r="H145" s="2" t="s">
        <v>26</v>
      </c>
      <c r="I145" s="2" t="s">
        <v>61</v>
      </c>
      <c r="J145" s="3">
        <v>4136</v>
      </c>
      <c r="K145" s="4" t="s">
        <v>175</v>
      </c>
      <c r="L145" s="71">
        <v>26650</v>
      </c>
      <c r="M145" s="33">
        <v>1972</v>
      </c>
      <c r="N145" s="19" t="s">
        <v>30</v>
      </c>
      <c r="O145" s="21" t="s">
        <v>324</v>
      </c>
    </row>
    <row r="146" spans="1:15" x14ac:dyDescent="0.25">
      <c r="A146" s="28" t="s">
        <v>103</v>
      </c>
      <c r="B146" s="2" t="s">
        <v>55</v>
      </c>
      <c r="C146" s="2">
        <v>60</v>
      </c>
      <c r="D146" s="4" t="s">
        <v>22</v>
      </c>
      <c r="E146" s="4" t="s">
        <v>46</v>
      </c>
      <c r="F146" s="9" t="s">
        <v>182</v>
      </c>
      <c r="H146" s="2" t="s">
        <v>26</v>
      </c>
      <c r="I146" s="2" t="s">
        <v>183</v>
      </c>
      <c r="J146" s="3">
        <v>4556</v>
      </c>
      <c r="K146" s="12" t="s">
        <v>114</v>
      </c>
      <c r="L146" s="72">
        <v>26761</v>
      </c>
      <c r="M146" s="104">
        <v>1973</v>
      </c>
      <c r="N146" s="88" t="s">
        <v>668</v>
      </c>
      <c r="O146" s="88" t="s">
        <v>667</v>
      </c>
    </row>
    <row r="147" spans="1:15" x14ac:dyDescent="0.25">
      <c r="A147" s="28" t="s">
        <v>103</v>
      </c>
      <c r="B147" s="2" t="s">
        <v>55</v>
      </c>
      <c r="C147" s="2">
        <f>1973-1912</f>
        <v>61</v>
      </c>
      <c r="D147" s="4" t="s">
        <v>33</v>
      </c>
      <c r="E147" s="40" t="s">
        <v>198</v>
      </c>
      <c r="F147" s="9" t="s">
        <v>201</v>
      </c>
      <c r="H147" s="2" t="s">
        <v>26</v>
      </c>
      <c r="I147" s="2" t="s">
        <v>61</v>
      </c>
      <c r="J147" s="3">
        <v>4136</v>
      </c>
      <c r="K147" s="4" t="s">
        <v>54</v>
      </c>
      <c r="L147" s="72">
        <v>26771</v>
      </c>
      <c r="M147" s="34">
        <v>1973</v>
      </c>
      <c r="N147" s="77" t="s">
        <v>30</v>
      </c>
      <c r="O147" s="21" t="s">
        <v>275</v>
      </c>
    </row>
    <row r="148" spans="1:15" x14ac:dyDescent="0.25">
      <c r="A148" s="28" t="s">
        <v>103</v>
      </c>
      <c r="B148" s="2" t="s">
        <v>55</v>
      </c>
      <c r="C148" s="2">
        <v>62</v>
      </c>
      <c r="D148" s="13" t="s">
        <v>22</v>
      </c>
      <c r="E148" s="4" t="s">
        <v>34</v>
      </c>
      <c r="F148" s="9" t="s">
        <v>79</v>
      </c>
      <c r="H148" s="2" t="s">
        <v>26</v>
      </c>
      <c r="I148" s="2" t="s">
        <v>61</v>
      </c>
      <c r="J148" s="3">
        <v>4136</v>
      </c>
      <c r="K148" s="13" t="s">
        <v>40</v>
      </c>
      <c r="L148" s="71">
        <v>26852</v>
      </c>
      <c r="M148" s="33">
        <v>1973</v>
      </c>
      <c r="N148" s="21" t="s">
        <v>732</v>
      </c>
      <c r="O148" s="79" t="s">
        <v>173</v>
      </c>
    </row>
    <row r="149" spans="1:15" x14ac:dyDescent="0.25">
      <c r="A149" s="28" t="s">
        <v>103</v>
      </c>
      <c r="B149" s="2" t="s">
        <v>55</v>
      </c>
      <c r="C149" s="2">
        <v>62</v>
      </c>
      <c r="D149" s="4" t="s">
        <v>22</v>
      </c>
      <c r="E149" s="4" t="s">
        <v>46</v>
      </c>
      <c r="F149" s="9" t="s">
        <v>184</v>
      </c>
      <c r="H149" s="2" t="s">
        <v>26</v>
      </c>
      <c r="I149" s="2" t="s">
        <v>60</v>
      </c>
      <c r="J149" s="3">
        <v>3935</v>
      </c>
      <c r="K149" s="12" t="s">
        <v>54</v>
      </c>
      <c r="L149" s="39" t="s">
        <v>274</v>
      </c>
      <c r="M149" s="33">
        <v>1973</v>
      </c>
      <c r="N149" s="77"/>
      <c r="O149" s="19" t="s">
        <v>273</v>
      </c>
    </row>
    <row r="150" spans="1:15" x14ac:dyDescent="0.25">
      <c r="A150" s="28" t="s">
        <v>103</v>
      </c>
      <c r="B150" s="2" t="s">
        <v>55</v>
      </c>
      <c r="C150" s="2">
        <f>1973-1911</f>
        <v>62</v>
      </c>
      <c r="D150" s="4" t="s">
        <v>22</v>
      </c>
      <c r="E150" s="40" t="s">
        <v>198</v>
      </c>
      <c r="F150" s="9">
        <v>19.7</v>
      </c>
      <c r="H150" s="2" t="s">
        <v>36</v>
      </c>
      <c r="I150" s="2" t="s">
        <v>61</v>
      </c>
      <c r="J150" s="3">
        <v>4136</v>
      </c>
      <c r="K150" s="2" t="s">
        <v>162</v>
      </c>
      <c r="L150" s="70">
        <v>26866</v>
      </c>
      <c r="M150" s="89">
        <v>1973</v>
      </c>
      <c r="N150" s="87" t="s">
        <v>656</v>
      </c>
      <c r="O150" s="87" t="s">
        <v>655</v>
      </c>
    </row>
    <row r="151" spans="1:15" x14ac:dyDescent="0.25">
      <c r="A151" s="28" t="s">
        <v>103</v>
      </c>
      <c r="B151" s="2" t="s">
        <v>55</v>
      </c>
      <c r="C151" s="2">
        <f>1973-1911</f>
        <v>62</v>
      </c>
      <c r="D151" s="4" t="s">
        <v>33</v>
      </c>
      <c r="E151" s="40" t="s">
        <v>198</v>
      </c>
      <c r="F151" s="9" t="s">
        <v>174</v>
      </c>
      <c r="H151" s="2" t="s">
        <v>26</v>
      </c>
      <c r="I151" s="2" t="s">
        <v>61</v>
      </c>
      <c r="J151" s="3">
        <v>4136</v>
      </c>
      <c r="K151" s="2" t="s">
        <v>175</v>
      </c>
      <c r="L151" s="71">
        <v>27007</v>
      </c>
      <c r="M151" s="32">
        <v>1973</v>
      </c>
      <c r="N151" s="77" t="s">
        <v>30</v>
      </c>
      <c r="O151" s="21" t="s">
        <v>325</v>
      </c>
    </row>
    <row r="152" spans="1:15" x14ac:dyDescent="0.25">
      <c r="A152" s="28" t="s">
        <v>103</v>
      </c>
      <c r="B152" s="2" t="s">
        <v>55</v>
      </c>
      <c r="C152" s="2">
        <v>62</v>
      </c>
      <c r="D152" s="4" t="s">
        <v>22</v>
      </c>
      <c r="E152" s="40" t="s">
        <v>198</v>
      </c>
      <c r="F152" s="9" t="s">
        <v>349</v>
      </c>
      <c r="H152" s="2" t="s">
        <v>26</v>
      </c>
      <c r="I152" s="2" t="s">
        <v>61</v>
      </c>
      <c r="J152" s="3">
        <v>4136</v>
      </c>
      <c r="K152" s="12" t="s">
        <v>114</v>
      </c>
      <c r="L152" s="71">
        <v>27125</v>
      </c>
      <c r="M152" s="89">
        <v>1974</v>
      </c>
      <c r="N152" s="88" t="s">
        <v>668</v>
      </c>
      <c r="O152" s="87" t="s">
        <v>669</v>
      </c>
    </row>
    <row r="153" spans="1:15" x14ac:dyDescent="0.25">
      <c r="A153" s="28" t="s">
        <v>448</v>
      </c>
      <c r="B153" s="2" t="s">
        <v>55</v>
      </c>
      <c r="C153" s="2">
        <v>63</v>
      </c>
      <c r="D153" s="13" t="s">
        <v>33</v>
      </c>
      <c r="E153" s="4" t="s">
        <v>57</v>
      </c>
      <c r="F153" s="9" t="s">
        <v>58</v>
      </c>
      <c r="H153" s="2" t="s">
        <v>26</v>
      </c>
      <c r="I153" s="2" t="s">
        <v>61</v>
      </c>
      <c r="J153" s="3">
        <v>4136</v>
      </c>
      <c r="K153" s="10" t="s">
        <v>89</v>
      </c>
      <c r="L153" s="70">
        <v>27167</v>
      </c>
      <c r="M153" s="32">
        <v>1974</v>
      </c>
      <c r="N153" s="19" t="s">
        <v>30</v>
      </c>
      <c r="O153" s="21" t="s">
        <v>272</v>
      </c>
    </row>
    <row r="154" spans="1:15" x14ac:dyDescent="0.25">
      <c r="A154" s="28" t="s">
        <v>103</v>
      </c>
      <c r="B154" s="2" t="s">
        <v>55</v>
      </c>
      <c r="C154" s="2">
        <f>1974-1911</f>
        <v>63</v>
      </c>
      <c r="D154" s="4" t="s">
        <v>33</v>
      </c>
      <c r="E154" s="4" t="s">
        <v>56</v>
      </c>
      <c r="F154" s="49" t="s">
        <v>323</v>
      </c>
      <c r="H154" s="2" t="s">
        <v>26</v>
      </c>
      <c r="I154" s="2" t="s">
        <v>61</v>
      </c>
      <c r="J154" s="3">
        <v>4136</v>
      </c>
      <c r="K154" s="13" t="s">
        <v>308</v>
      </c>
      <c r="L154" s="72">
        <v>27209</v>
      </c>
      <c r="M154" s="34">
        <v>1974</v>
      </c>
      <c r="N154" s="77" t="s">
        <v>303</v>
      </c>
      <c r="O154" s="21" t="s">
        <v>350</v>
      </c>
    </row>
    <row r="155" spans="1:15" x14ac:dyDescent="0.25">
      <c r="A155" s="28" t="s">
        <v>103</v>
      </c>
      <c r="B155" s="2" t="s">
        <v>55</v>
      </c>
      <c r="C155" s="2">
        <f>1974-1911</f>
        <v>63</v>
      </c>
      <c r="D155" s="4" t="s">
        <v>33</v>
      </c>
      <c r="E155" s="4" t="s">
        <v>56</v>
      </c>
      <c r="F155" s="49">
        <v>18.760000000000002</v>
      </c>
      <c r="H155" s="2" t="s">
        <v>36</v>
      </c>
      <c r="I155" s="2" t="s">
        <v>61</v>
      </c>
      <c r="J155" s="3">
        <v>4136</v>
      </c>
      <c r="K155" s="2" t="s">
        <v>162</v>
      </c>
      <c r="L155" s="72">
        <v>27217</v>
      </c>
      <c r="M155" s="33" t="s">
        <v>185</v>
      </c>
      <c r="N155" s="77" t="s">
        <v>732</v>
      </c>
      <c r="O155" s="21" t="s">
        <v>353</v>
      </c>
    </row>
    <row r="156" spans="1:15" x14ac:dyDescent="0.25">
      <c r="A156" s="28" t="s">
        <v>103</v>
      </c>
      <c r="B156" s="2" t="s">
        <v>55</v>
      </c>
      <c r="C156" s="2">
        <f>1974-1911</f>
        <v>63</v>
      </c>
      <c r="D156" s="4" t="s">
        <v>33</v>
      </c>
      <c r="E156" s="40" t="s">
        <v>198</v>
      </c>
      <c r="F156" s="49" t="s">
        <v>172</v>
      </c>
      <c r="H156" s="2" t="s">
        <v>26</v>
      </c>
      <c r="I156" s="2" t="s">
        <v>61</v>
      </c>
      <c r="J156" s="3">
        <v>4136</v>
      </c>
      <c r="K156" s="2" t="s">
        <v>332</v>
      </c>
      <c r="L156" s="71">
        <v>27244</v>
      </c>
      <c r="M156" s="32">
        <v>1974</v>
      </c>
      <c r="N156" s="77" t="s">
        <v>30</v>
      </c>
      <c r="O156" s="21" t="s">
        <v>333</v>
      </c>
    </row>
    <row r="157" spans="1:15" x14ac:dyDescent="0.25">
      <c r="A157" s="28" t="s">
        <v>103</v>
      </c>
      <c r="B157" s="2" t="s">
        <v>55</v>
      </c>
      <c r="C157" s="2">
        <v>63</v>
      </c>
      <c r="D157" s="13" t="s">
        <v>33</v>
      </c>
      <c r="E157" s="40" t="s">
        <v>198</v>
      </c>
      <c r="F157" s="49" t="s">
        <v>172</v>
      </c>
      <c r="H157" s="2" t="s">
        <v>26</v>
      </c>
      <c r="I157" s="2" t="s">
        <v>61</v>
      </c>
      <c r="J157" s="3">
        <v>4136</v>
      </c>
      <c r="K157" s="2" t="s">
        <v>39</v>
      </c>
      <c r="L157" s="70">
        <v>27573</v>
      </c>
      <c r="M157" s="32">
        <v>1975</v>
      </c>
      <c r="N157" s="77" t="s">
        <v>327</v>
      </c>
      <c r="O157" s="21" t="s">
        <v>331</v>
      </c>
    </row>
    <row r="158" spans="1:15" x14ac:dyDescent="0.25">
      <c r="A158" s="28" t="s">
        <v>103</v>
      </c>
      <c r="B158" s="2" t="s">
        <v>55</v>
      </c>
      <c r="C158" s="2">
        <v>62</v>
      </c>
      <c r="D158" s="13" t="s">
        <v>33</v>
      </c>
      <c r="E158" s="4" t="s">
        <v>56</v>
      </c>
      <c r="F158" s="49" t="s">
        <v>180</v>
      </c>
      <c r="G158" s="4" t="s">
        <v>32</v>
      </c>
      <c r="H158" s="2" t="s">
        <v>26</v>
      </c>
      <c r="I158" s="2" t="s">
        <v>197</v>
      </c>
      <c r="J158" s="15">
        <v>5014</v>
      </c>
      <c r="K158" s="13" t="s">
        <v>114</v>
      </c>
      <c r="L158" s="71">
        <v>27853</v>
      </c>
      <c r="M158" s="104">
        <v>1976</v>
      </c>
      <c r="N158" s="88" t="s">
        <v>668</v>
      </c>
      <c r="O158" s="87" t="s">
        <v>670</v>
      </c>
    </row>
    <row r="159" spans="1:15" x14ac:dyDescent="0.25">
      <c r="A159" s="28" t="s">
        <v>449</v>
      </c>
      <c r="B159" s="2" t="s">
        <v>55</v>
      </c>
      <c r="C159" s="2">
        <v>60</v>
      </c>
      <c r="D159" s="13" t="s">
        <v>33</v>
      </c>
      <c r="E159" s="4" t="s">
        <v>57</v>
      </c>
      <c r="F159" s="9" t="s">
        <v>59</v>
      </c>
      <c r="H159" s="2" t="s">
        <v>26</v>
      </c>
      <c r="I159" s="2" t="s">
        <v>62</v>
      </c>
      <c r="J159" s="3">
        <v>6650</v>
      </c>
      <c r="K159" s="10" t="s">
        <v>366</v>
      </c>
      <c r="L159" s="70">
        <v>28616</v>
      </c>
      <c r="M159" s="32">
        <v>1978</v>
      </c>
      <c r="N159" s="21" t="s">
        <v>32</v>
      </c>
      <c r="O159" s="21" t="s">
        <v>737</v>
      </c>
    </row>
    <row r="160" spans="1:15" x14ac:dyDescent="0.25">
      <c r="A160" s="28" t="s">
        <v>103</v>
      </c>
      <c r="B160" s="2" t="s">
        <v>55</v>
      </c>
      <c r="C160" s="2">
        <f>1980-1920</f>
        <v>60</v>
      </c>
      <c r="D160" s="13" t="s">
        <v>33</v>
      </c>
      <c r="E160" s="4" t="s">
        <v>57</v>
      </c>
      <c r="F160" s="49">
        <v>17.63</v>
      </c>
      <c r="H160" s="2" t="s">
        <v>36</v>
      </c>
      <c r="I160" s="2" t="s">
        <v>205</v>
      </c>
      <c r="J160" s="3">
        <v>7444</v>
      </c>
      <c r="K160" s="10" t="s">
        <v>378</v>
      </c>
      <c r="L160" s="72">
        <v>29407</v>
      </c>
      <c r="M160" s="32">
        <v>1980</v>
      </c>
      <c r="N160" s="21" t="s">
        <v>732</v>
      </c>
      <c r="O160" s="21" t="s">
        <v>297</v>
      </c>
    </row>
    <row r="161" spans="1:16" x14ac:dyDescent="0.25">
      <c r="A161" s="28" t="s">
        <v>449</v>
      </c>
      <c r="B161" s="2" t="s">
        <v>55</v>
      </c>
      <c r="C161" s="2">
        <v>60</v>
      </c>
      <c r="D161" s="13" t="s">
        <v>33</v>
      </c>
      <c r="E161" s="4" t="s">
        <v>57</v>
      </c>
      <c r="F161" s="9" t="s">
        <v>204</v>
      </c>
      <c r="H161" s="2" t="s">
        <v>26</v>
      </c>
      <c r="I161" s="2" t="s">
        <v>205</v>
      </c>
      <c r="J161" s="3">
        <v>7444</v>
      </c>
      <c r="K161" s="10" t="s">
        <v>41</v>
      </c>
      <c r="L161" s="70">
        <v>29449</v>
      </c>
      <c r="M161" s="32">
        <v>1980</v>
      </c>
      <c r="N161" s="21" t="s">
        <v>738</v>
      </c>
      <c r="O161" s="21" t="s">
        <v>739</v>
      </c>
    </row>
    <row r="162" spans="1:16" x14ac:dyDescent="0.25">
      <c r="A162" s="28" t="s">
        <v>449</v>
      </c>
      <c r="B162" s="2" t="s">
        <v>55</v>
      </c>
      <c r="C162" s="2">
        <v>60</v>
      </c>
      <c r="D162" s="13" t="s">
        <v>33</v>
      </c>
      <c r="E162" s="4" t="s">
        <v>57</v>
      </c>
      <c r="F162" s="9" t="s">
        <v>204</v>
      </c>
      <c r="H162" s="2" t="s">
        <v>26</v>
      </c>
      <c r="I162" s="2" t="s">
        <v>206</v>
      </c>
      <c r="J162" s="3">
        <v>7337</v>
      </c>
      <c r="K162" s="10" t="s">
        <v>41</v>
      </c>
      <c r="L162" s="70">
        <v>29449</v>
      </c>
      <c r="M162" s="32">
        <v>1980</v>
      </c>
      <c r="N162" s="21" t="s">
        <v>741</v>
      </c>
      <c r="O162" s="21" t="s">
        <v>740</v>
      </c>
    </row>
    <row r="163" spans="1:16" x14ac:dyDescent="0.25">
      <c r="A163" s="28" t="s">
        <v>449</v>
      </c>
      <c r="B163" s="2" t="s">
        <v>55</v>
      </c>
      <c r="C163" s="2">
        <v>61</v>
      </c>
      <c r="D163" s="13" t="s">
        <v>33</v>
      </c>
      <c r="E163" s="4" t="s">
        <v>57</v>
      </c>
      <c r="F163" s="9" t="s">
        <v>456</v>
      </c>
      <c r="H163" s="2" t="s">
        <v>26</v>
      </c>
      <c r="I163" s="2" t="s">
        <v>206</v>
      </c>
      <c r="J163" s="3">
        <v>7337</v>
      </c>
      <c r="K163" s="20" t="s">
        <v>109</v>
      </c>
      <c r="L163" s="70">
        <v>29680</v>
      </c>
      <c r="M163" s="32">
        <v>1981</v>
      </c>
      <c r="N163" s="21" t="s">
        <v>454</v>
      </c>
      <c r="O163" s="21" t="s">
        <v>455</v>
      </c>
    </row>
    <row r="164" spans="1:16" s="2" customFormat="1" x14ac:dyDescent="0.25">
      <c r="A164" s="28" t="s">
        <v>103</v>
      </c>
      <c r="B164" s="2" t="s">
        <v>55</v>
      </c>
      <c r="C164" s="2">
        <v>61</v>
      </c>
      <c r="D164" s="4" t="s">
        <v>110</v>
      </c>
      <c r="E164" s="63" t="s">
        <v>56</v>
      </c>
      <c r="F164" s="65">
        <v>16.079999999999998</v>
      </c>
      <c r="G164" s="59"/>
      <c r="H164" s="59" t="s">
        <v>36</v>
      </c>
      <c r="I164" s="2" t="s">
        <v>206</v>
      </c>
      <c r="J164" s="3">
        <v>7337</v>
      </c>
      <c r="K164" s="13" t="s">
        <v>372</v>
      </c>
      <c r="L164" s="70">
        <v>29813</v>
      </c>
      <c r="M164" s="32">
        <v>1981</v>
      </c>
      <c r="N164" s="21" t="s">
        <v>742</v>
      </c>
      <c r="O164" s="21" t="s">
        <v>728</v>
      </c>
      <c r="P164" s="29"/>
    </row>
    <row r="165" spans="1:16" s="2" customFormat="1" x14ac:dyDescent="0.25">
      <c r="A165" s="28" t="s">
        <v>103</v>
      </c>
      <c r="B165" s="2" t="s">
        <v>55</v>
      </c>
      <c r="C165" s="2">
        <f>1982-1922</f>
        <v>60</v>
      </c>
      <c r="D165" s="4" t="s">
        <v>33</v>
      </c>
      <c r="E165" s="67" t="s">
        <v>198</v>
      </c>
      <c r="F165" s="57" t="s">
        <v>800</v>
      </c>
      <c r="G165" s="59"/>
      <c r="H165" s="59" t="s">
        <v>26</v>
      </c>
      <c r="I165" s="12" t="s">
        <v>236</v>
      </c>
      <c r="J165" s="15">
        <v>8011</v>
      </c>
      <c r="K165" s="13" t="s">
        <v>41</v>
      </c>
      <c r="L165" s="70">
        <v>30142</v>
      </c>
      <c r="M165" s="32">
        <v>1982</v>
      </c>
      <c r="N165" s="21" t="s">
        <v>801</v>
      </c>
      <c r="O165" s="21" t="s">
        <v>799</v>
      </c>
      <c r="P165" s="29"/>
    </row>
    <row r="166" spans="1:16" s="2" customFormat="1" x14ac:dyDescent="0.25">
      <c r="A166" s="28" t="s">
        <v>103</v>
      </c>
      <c r="B166" s="2" t="s">
        <v>55</v>
      </c>
      <c r="C166" s="2">
        <f>1982-1922</f>
        <v>60</v>
      </c>
      <c r="D166" s="4" t="s">
        <v>33</v>
      </c>
      <c r="E166" s="67" t="s">
        <v>198</v>
      </c>
      <c r="F166" s="65">
        <v>16.89</v>
      </c>
      <c r="G166" s="59"/>
      <c r="H166" s="59" t="s">
        <v>36</v>
      </c>
      <c r="I166" s="12" t="s">
        <v>236</v>
      </c>
      <c r="J166" s="15">
        <v>8011</v>
      </c>
      <c r="K166" s="2" t="s">
        <v>382</v>
      </c>
      <c r="L166" s="72">
        <v>30169</v>
      </c>
      <c r="M166" s="32">
        <v>1982</v>
      </c>
      <c r="N166" s="21" t="s">
        <v>732</v>
      </c>
      <c r="O166" s="21" t="s">
        <v>377</v>
      </c>
      <c r="P166" s="29"/>
    </row>
    <row r="167" spans="1:16" s="2" customFormat="1" x14ac:dyDescent="0.25">
      <c r="A167" s="28" t="s">
        <v>449</v>
      </c>
      <c r="B167" s="2" t="s">
        <v>55</v>
      </c>
      <c r="C167" s="2">
        <v>61</v>
      </c>
      <c r="D167" s="4" t="s">
        <v>33</v>
      </c>
      <c r="E167" s="63" t="s">
        <v>57</v>
      </c>
      <c r="F167" s="57">
        <v>16.38</v>
      </c>
      <c r="G167" s="59"/>
      <c r="H167" s="59" t="s">
        <v>36</v>
      </c>
      <c r="I167" s="12" t="s">
        <v>236</v>
      </c>
      <c r="J167" s="15">
        <v>8011</v>
      </c>
      <c r="K167" s="13" t="s">
        <v>39</v>
      </c>
      <c r="L167" s="72" t="s">
        <v>461</v>
      </c>
      <c r="M167" s="32">
        <v>1983</v>
      </c>
      <c r="N167" s="21" t="s">
        <v>743</v>
      </c>
      <c r="O167" s="21" t="s">
        <v>543</v>
      </c>
      <c r="P167" s="29"/>
    </row>
    <row r="168" spans="1:16" s="2" customFormat="1" x14ac:dyDescent="0.25">
      <c r="A168" s="28" t="s">
        <v>103</v>
      </c>
      <c r="B168" s="2" t="s">
        <v>55</v>
      </c>
      <c r="C168" s="4">
        <f>1983-1922</f>
        <v>61</v>
      </c>
      <c r="D168" s="4" t="s">
        <v>33</v>
      </c>
      <c r="E168" s="67" t="s">
        <v>198</v>
      </c>
      <c r="F168" s="65" t="s">
        <v>156</v>
      </c>
      <c r="G168" s="59"/>
      <c r="H168" s="59" t="s">
        <v>26</v>
      </c>
      <c r="I168" s="12" t="s">
        <v>236</v>
      </c>
      <c r="J168" s="15">
        <v>8011</v>
      </c>
      <c r="K168" s="2" t="s">
        <v>383</v>
      </c>
      <c r="L168" s="72">
        <v>30575</v>
      </c>
      <c r="M168" s="32">
        <v>1983</v>
      </c>
      <c r="N168" s="21" t="s">
        <v>732</v>
      </c>
      <c r="O168" s="21" t="s">
        <v>529</v>
      </c>
      <c r="P168" s="29"/>
    </row>
    <row r="169" spans="1:16" s="2" customFormat="1" x14ac:dyDescent="0.25">
      <c r="A169" s="28"/>
      <c r="C169" s="4"/>
      <c r="D169" s="4"/>
      <c r="E169" s="67"/>
      <c r="F169" s="68"/>
      <c r="G169" s="59"/>
      <c r="H169" s="59"/>
      <c r="I169" s="12"/>
      <c r="J169" s="15"/>
      <c r="L169" s="72"/>
      <c r="M169" s="32"/>
      <c r="N169" s="21"/>
      <c r="O169" s="21"/>
      <c r="P169" s="29"/>
    </row>
    <row r="170" spans="1:16" s="2" customFormat="1" x14ac:dyDescent="0.25">
      <c r="A170" s="28" t="s">
        <v>103</v>
      </c>
      <c r="B170" s="2" t="s">
        <v>55</v>
      </c>
      <c r="C170" s="4">
        <f>1983-1922</f>
        <v>61</v>
      </c>
      <c r="D170" s="58" t="s">
        <v>110</v>
      </c>
      <c r="E170" s="93" t="s">
        <v>56</v>
      </c>
      <c r="F170" s="68" t="s">
        <v>713</v>
      </c>
      <c r="G170" s="59"/>
      <c r="H170" s="59" t="s">
        <v>36</v>
      </c>
      <c r="I170" s="12" t="s">
        <v>236</v>
      </c>
      <c r="J170" s="15">
        <v>8011</v>
      </c>
      <c r="K170" s="2" t="s">
        <v>528</v>
      </c>
      <c r="L170" s="72">
        <v>30582</v>
      </c>
      <c r="M170" s="89">
        <v>1983</v>
      </c>
      <c r="N170" s="87" t="s">
        <v>744</v>
      </c>
      <c r="O170" s="87" t="s">
        <v>671</v>
      </c>
      <c r="P170" s="29"/>
    </row>
    <row r="171" spans="1:16" x14ac:dyDescent="0.25">
      <c r="A171" s="28" t="s">
        <v>103</v>
      </c>
      <c r="B171" s="2" t="s">
        <v>55</v>
      </c>
      <c r="C171" s="2">
        <v>60</v>
      </c>
      <c r="D171" s="13" t="s">
        <v>110</v>
      </c>
      <c r="E171" s="13" t="s">
        <v>56</v>
      </c>
      <c r="F171" s="9">
        <v>16.66</v>
      </c>
      <c r="H171" s="2" t="s">
        <v>36</v>
      </c>
      <c r="I171" s="2" t="s">
        <v>166</v>
      </c>
      <c r="J171" s="3">
        <v>9120</v>
      </c>
      <c r="K171" s="13" t="s">
        <v>576</v>
      </c>
      <c r="L171" s="72">
        <v>31221</v>
      </c>
      <c r="M171" s="34">
        <v>1985</v>
      </c>
      <c r="N171" s="21" t="s">
        <v>733</v>
      </c>
      <c r="O171" s="21" t="s">
        <v>575</v>
      </c>
    </row>
    <row r="172" spans="1:16" x14ac:dyDescent="0.25">
      <c r="A172" s="28" t="s">
        <v>103</v>
      </c>
      <c r="B172" s="12" t="s">
        <v>55</v>
      </c>
      <c r="C172" s="12">
        <f>1985-1925</f>
        <v>60</v>
      </c>
      <c r="D172" s="13" t="s">
        <v>110</v>
      </c>
      <c r="E172" s="40" t="s">
        <v>198</v>
      </c>
      <c r="F172" s="14">
        <v>16.05</v>
      </c>
      <c r="G172" s="12"/>
      <c r="H172" s="12" t="s">
        <v>36</v>
      </c>
      <c r="I172" s="12" t="s">
        <v>166</v>
      </c>
      <c r="J172" s="15">
        <v>9120</v>
      </c>
      <c r="K172" s="20" t="s">
        <v>306</v>
      </c>
      <c r="L172" s="72">
        <v>31284</v>
      </c>
      <c r="M172" s="34">
        <v>1985</v>
      </c>
      <c r="N172" s="21" t="s">
        <v>732</v>
      </c>
      <c r="O172" s="21" t="s">
        <v>305</v>
      </c>
    </row>
    <row r="173" spans="1:16" x14ac:dyDescent="0.25">
      <c r="A173" s="28" t="s">
        <v>449</v>
      </c>
      <c r="B173" s="12" t="s">
        <v>55</v>
      </c>
      <c r="C173" s="12">
        <v>60</v>
      </c>
      <c r="D173" s="13" t="s">
        <v>110</v>
      </c>
      <c r="E173" s="13" t="s">
        <v>56</v>
      </c>
      <c r="F173" s="14">
        <v>14.98</v>
      </c>
      <c r="G173" s="12" t="s">
        <v>414</v>
      </c>
      <c r="H173" s="12" t="s">
        <v>36</v>
      </c>
      <c r="I173" s="12" t="s">
        <v>43</v>
      </c>
      <c r="J173" s="15">
        <v>9533</v>
      </c>
      <c r="K173" s="20" t="s">
        <v>495</v>
      </c>
      <c r="L173" s="72">
        <v>31612</v>
      </c>
      <c r="M173" s="33">
        <v>1986</v>
      </c>
      <c r="N173" s="21" t="s">
        <v>732</v>
      </c>
      <c r="O173" s="21" t="s">
        <v>577</v>
      </c>
    </row>
    <row r="174" spans="1:16" x14ac:dyDescent="0.25">
      <c r="A174" s="28" t="s">
        <v>449</v>
      </c>
      <c r="B174" s="2" t="s">
        <v>55</v>
      </c>
      <c r="C174" s="2">
        <v>60</v>
      </c>
      <c r="D174" s="13" t="s">
        <v>110</v>
      </c>
      <c r="E174" s="4" t="s">
        <v>56</v>
      </c>
      <c r="F174" s="9">
        <v>14.74</v>
      </c>
      <c r="G174" s="4" t="s">
        <v>412</v>
      </c>
      <c r="H174" s="2" t="s">
        <v>36</v>
      </c>
      <c r="I174" s="2" t="s">
        <v>232</v>
      </c>
      <c r="J174" s="20">
        <v>13724</v>
      </c>
      <c r="K174" s="10" t="s">
        <v>413</v>
      </c>
      <c r="L174" s="70">
        <v>35994</v>
      </c>
      <c r="M174" s="89">
        <v>1998</v>
      </c>
      <c r="N174" s="88" t="s">
        <v>673</v>
      </c>
      <c r="O174" s="87" t="s">
        <v>672</v>
      </c>
    </row>
    <row r="175" spans="1:16" x14ac:dyDescent="0.25">
      <c r="A175" s="28" t="s">
        <v>449</v>
      </c>
      <c r="B175" s="4" t="s">
        <v>55</v>
      </c>
      <c r="C175" s="4">
        <f>2004-1944</f>
        <v>60</v>
      </c>
      <c r="D175" s="13" t="s">
        <v>110</v>
      </c>
      <c r="E175" s="4" t="s">
        <v>56</v>
      </c>
      <c r="F175" s="9">
        <v>14.62</v>
      </c>
      <c r="G175" s="4" t="s">
        <v>310</v>
      </c>
      <c r="H175" s="2" t="s">
        <v>36</v>
      </c>
      <c r="I175" s="2" t="s">
        <v>411</v>
      </c>
      <c r="J175" s="20">
        <v>16078</v>
      </c>
      <c r="K175" s="10" t="s">
        <v>410</v>
      </c>
      <c r="L175" s="70">
        <v>38205</v>
      </c>
      <c r="M175" s="32">
        <v>2004</v>
      </c>
      <c r="N175" s="21" t="s">
        <v>732</v>
      </c>
      <c r="O175" s="21" t="s">
        <v>390</v>
      </c>
    </row>
    <row r="176" spans="1:16" x14ac:dyDescent="0.25">
      <c r="A176" s="62" t="s">
        <v>449</v>
      </c>
      <c r="B176" s="4" t="s">
        <v>55</v>
      </c>
      <c r="C176" s="4">
        <v>60</v>
      </c>
      <c r="D176" s="13" t="s">
        <v>110</v>
      </c>
      <c r="E176" s="4" t="s">
        <v>56</v>
      </c>
      <c r="F176" s="9">
        <v>14.37</v>
      </c>
      <c r="G176" s="2">
        <v>0.4</v>
      </c>
      <c r="H176" s="2" t="s">
        <v>36</v>
      </c>
      <c r="I176" s="2" t="s">
        <v>112</v>
      </c>
      <c r="J176" s="3">
        <v>18619</v>
      </c>
      <c r="K176" s="10" t="s">
        <v>113</v>
      </c>
      <c r="L176" s="71">
        <v>40752</v>
      </c>
      <c r="M176" s="33">
        <v>2011</v>
      </c>
      <c r="N176" s="21" t="s">
        <v>732</v>
      </c>
      <c r="O176" s="77" t="s">
        <v>592</v>
      </c>
    </row>
    <row r="177" spans="1:17" x14ac:dyDescent="0.25">
      <c r="A177" s="28" t="s">
        <v>32</v>
      </c>
      <c r="B177" s="4"/>
      <c r="C177" s="4"/>
      <c r="D177" s="13"/>
      <c r="E177" s="4"/>
      <c r="F177" s="9"/>
      <c r="K177" s="10"/>
      <c r="L177" s="71"/>
      <c r="O177" s="77"/>
    </row>
    <row r="178" spans="1:17" x14ac:dyDescent="0.25">
      <c r="A178" s="28" t="s">
        <v>32</v>
      </c>
      <c r="L178" s="70"/>
    </row>
    <row r="179" spans="1:17" x14ac:dyDescent="0.25">
      <c r="A179" s="28" t="s">
        <v>103</v>
      </c>
      <c r="B179" s="2" t="s">
        <v>63</v>
      </c>
      <c r="C179" s="2">
        <v>68</v>
      </c>
      <c r="D179" s="4" t="s">
        <v>33</v>
      </c>
      <c r="E179" s="4" t="s">
        <v>56</v>
      </c>
      <c r="F179" s="9" t="s">
        <v>223</v>
      </c>
      <c r="H179" s="2" t="s">
        <v>26</v>
      </c>
      <c r="I179" s="2" t="s">
        <v>224</v>
      </c>
      <c r="J179" s="3">
        <v>1898</v>
      </c>
      <c r="K179" s="2" t="s">
        <v>165</v>
      </c>
      <c r="L179" s="71">
        <v>26838</v>
      </c>
      <c r="M179" s="33">
        <v>1973</v>
      </c>
      <c r="O179" s="19" t="s">
        <v>714</v>
      </c>
    </row>
    <row r="180" spans="1:17" x14ac:dyDescent="0.25">
      <c r="A180" s="28" t="s">
        <v>103</v>
      </c>
      <c r="B180" s="2" t="s">
        <v>63</v>
      </c>
      <c r="C180" s="2">
        <f>1974-1908</f>
        <v>66</v>
      </c>
      <c r="D180" s="4" t="s">
        <v>33</v>
      </c>
      <c r="E180" s="4" t="s">
        <v>56</v>
      </c>
      <c r="F180" s="9">
        <v>22.85</v>
      </c>
      <c r="H180" s="2" t="s">
        <v>36</v>
      </c>
      <c r="I180" s="2" t="s">
        <v>239</v>
      </c>
      <c r="J180" s="3">
        <v>3033</v>
      </c>
      <c r="K180" s="12" t="s">
        <v>162</v>
      </c>
      <c r="L180" s="72">
        <v>27217</v>
      </c>
      <c r="M180" s="34">
        <v>1974</v>
      </c>
      <c r="N180" s="77" t="s">
        <v>732</v>
      </c>
      <c r="O180" s="21" t="s">
        <v>350</v>
      </c>
    </row>
    <row r="181" spans="1:17" x14ac:dyDescent="0.25">
      <c r="A181" s="28" t="s">
        <v>103</v>
      </c>
      <c r="B181" s="2" t="s">
        <v>63</v>
      </c>
      <c r="C181" s="2">
        <f>1974-1909</f>
        <v>65</v>
      </c>
      <c r="D181" s="4" t="s">
        <v>22</v>
      </c>
      <c r="E181" s="4" t="s">
        <v>219</v>
      </c>
      <c r="F181" s="9" t="s">
        <v>238</v>
      </c>
      <c r="H181" s="2" t="s">
        <v>26</v>
      </c>
      <c r="I181" s="2" t="s">
        <v>237</v>
      </c>
      <c r="J181" s="3">
        <v>3456</v>
      </c>
      <c r="K181" s="2" t="s">
        <v>332</v>
      </c>
      <c r="L181" s="71">
        <v>27244</v>
      </c>
      <c r="M181" s="32">
        <v>1974</v>
      </c>
      <c r="N181" s="77" t="s">
        <v>30</v>
      </c>
      <c r="O181" s="21" t="s">
        <v>334</v>
      </c>
    </row>
    <row r="182" spans="1:17" x14ac:dyDescent="0.25">
      <c r="A182" s="28" t="s">
        <v>103</v>
      </c>
      <c r="B182" s="2" t="s">
        <v>63</v>
      </c>
      <c r="C182" s="2">
        <v>66</v>
      </c>
      <c r="D182" s="4" t="s">
        <v>22</v>
      </c>
      <c r="E182" s="4" t="s">
        <v>57</v>
      </c>
      <c r="F182" s="9" t="s">
        <v>207</v>
      </c>
      <c r="H182" s="2" t="s">
        <v>26</v>
      </c>
      <c r="I182" s="2" t="s">
        <v>239</v>
      </c>
      <c r="J182" s="3">
        <v>3033</v>
      </c>
      <c r="K182" s="4" t="s">
        <v>250</v>
      </c>
      <c r="L182" s="71">
        <v>27321</v>
      </c>
      <c r="M182" s="33">
        <v>1974</v>
      </c>
      <c r="N182" s="19" t="s">
        <v>270</v>
      </c>
      <c r="O182" s="19" t="s">
        <v>271</v>
      </c>
    </row>
    <row r="183" spans="1:17" x14ac:dyDescent="0.25">
      <c r="A183" s="28" t="s">
        <v>103</v>
      </c>
      <c r="B183" s="2" t="s">
        <v>63</v>
      </c>
      <c r="C183" s="4">
        <v>67</v>
      </c>
      <c r="D183" s="4" t="s">
        <v>22</v>
      </c>
      <c r="E183" s="4" t="s">
        <v>57</v>
      </c>
      <c r="F183" s="9" t="s">
        <v>182</v>
      </c>
      <c r="H183" s="2" t="s">
        <v>26</v>
      </c>
      <c r="I183" s="2" t="s">
        <v>239</v>
      </c>
      <c r="J183" s="3">
        <v>3033</v>
      </c>
      <c r="K183" s="2" t="s">
        <v>162</v>
      </c>
      <c r="L183" s="71">
        <v>27588</v>
      </c>
      <c r="M183" s="33">
        <v>1975</v>
      </c>
      <c r="O183" s="19" t="s">
        <v>86</v>
      </c>
    </row>
    <row r="184" spans="1:17" x14ac:dyDescent="0.25">
      <c r="A184" s="28" t="s">
        <v>103</v>
      </c>
      <c r="B184" s="2" t="s">
        <v>63</v>
      </c>
      <c r="C184" s="4">
        <v>65</v>
      </c>
      <c r="D184" s="4" t="s">
        <v>33</v>
      </c>
      <c r="E184" s="4" t="s">
        <v>198</v>
      </c>
      <c r="F184" s="9" t="s">
        <v>311</v>
      </c>
      <c r="H184" s="2" t="s">
        <v>26</v>
      </c>
      <c r="I184" s="2" t="s">
        <v>200</v>
      </c>
      <c r="J184" s="3">
        <v>3809</v>
      </c>
      <c r="K184" s="4" t="s">
        <v>532</v>
      </c>
      <c r="L184" s="72">
        <v>27614</v>
      </c>
      <c r="M184" s="33">
        <v>1975</v>
      </c>
      <c r="N184" s="21" t="s">
        <v>732</v>
      </c>
      <c r="O184" s="21" t="s">
        <v>571</v>
      </c>
    </row>
    <row r="185" spans="1:17" x14ac:dyDescent="0.25">
      <c r="A185" s="28" t="s">
        <v>103</v>
      </c>
      <c r="B185" s="2" t="s">
        <v>63</v>
      </c>
      <c r="C185" s="2">
        <f>1975-1910</f>
        <v>65</v>
      </c>
      <c r="D185" s="4" t="s">
        <v>33</v>
      </c>
      <c r="E185" s="4" t="s">
        <v>56</v>
      </c>
      <c r="F185" s="9" t="s">
        <v>264</v>
      </c>
      <c r="G185" s="4" t="s">
        <v>310</v>
      </c>
      <c r="H185" s="2" t="s">
        <v>26</v>
      </c>
      <c r="I185" s="2" t="s">
        <v>200</v>
      </c>
      <c r="J185" s="3">
        <v>3809</v>
      </c>
      <c r="K185" s="4" t="s">
        <v>533</v>
      </c>
      <c r="L185" s="72">
        <v>27619</v>
      </c>
      <c r="M185" s="33">
        <v>1975</v>
      </c>
      <c r="N185" s="21" t="s">
        <v>744</v>
      </c>
      <c r="O185" s="21" t="s">
        <v>356</v>
      </c>
    </row>
    <row r="186" spans="1:17" x14ac:dyDescent="0.25">
      <c r="A186" s="28" t="s">
        <v>103</v>
      </c>
      <c r="B186" s="2" t="s">
        <v>63</v>
      </c>
      <c r="C186" s="2">
        <v>66</v>
      </c>
      <c r="D186" s="4" t="s">
        <v>22</v>
      </c>
      <c r="E186" s="4" t="s">
        <v>219</v>
      </c>
      <c r="F186" s="9" t="s">
        <v>247</v>
      </c>
      <c r="H186" s="2" t="s">
        <v>26</v>
      </c>
      <c r="I186" s="2" t="s">
        <v>237</v>
      </c>
      <c r="J186" s="3">
        <v>3456</v>
      </c>
      <c r="K186" s="2" t="s">
        <v>175</v>
      </c>
      <c r="L186" s="71">
        <v>27735</v>
      </c>
      <c r="M186" s="33">
        <v>1975</v>
      </c>
      <c r="N186" s="19" t="s">
        <v>30</v>
      </c>
      <c r="O186" s="19" t="s">
        <v>613</v>
      </c>
    </row>
    <row r="187" spans="1:17" x14ac:dyDescent="0.25">
      <c r="A187" s="28" t="s">
        <v>103</v>
      </c>
      <c r="B187" s="2" t="s">
        <v>63</v>
      </c>
      <c r="C187" s="2">
        <v>65</v>
      </c>
      <c r="D187" s="4" t="s">
        <v>22</v>
      </c>
      <c r="E187" s="4" t="s">
        <v>219</v>
      </c>
      <c r="F187" s="9" t="s">
        <v>246</v>
      </c>
      <c r="H187" s="2" t="s">
        <v>26</v>
      </c>
      <c r="I187" s="2" t="s">
        <v>60</v>
      </c>
      <c r="J187" s="3">
        <v>3935</v>
      </c>
      <c r="K187" s="2" t="s">
        <v>54</v>
      </c>
      <c r="L187" s="71">
        <v>27756</v>
      </c>
      <c r="M187" s="33">
        <v>1975</v>
      </c>
      <c r="N187" s="19" t="s">
        <v>30</v>
      </c>
      <c r="O187" s="19" t="s">
        <v>243</v>
      </c>
    </row>
    <row r="188" spans="1:17" x14ac:dyDescent="0.25">
      <c r="A188" s="28" t="s">
        <v>103</v>
      </c>
      <c r="B188" s="2" t="s">
        <v>63</v>
      </c>
      <c r="C188" s="2">
        <v>65</v>
      </c>
      <c r="D188" s="4" t="s">
        <v>33</v>
      </c>
      <c r="E188" s="4" t="s">
        <v>57</v>
      </c>
      <c r="F188" s="9" t="s">
        <v>252</v>
      </c>
      <c r="H188" s="2" t="s">
        <v>26</v>
      </c>
      <c r="I188" s="2" t="s">
        <v>253</v>
      </c>
      <c r="J188" s="3">
        <v>4093</v>
      </c>
      <c r="K188" s="2" t="s">
        <v>254</v>
      </c>
      <c r="L188" s="71">
        <v>27945</v>
      </c>
      <c r="M188" s="33">
        <v>1976</v>
      </c>
      <c r="N188" s="21" t="s">
        <v>732</v>
      </c>
      <c r="O188" s="21" t="s">
        <v>312</v>
      </c>
    </row>
    <row r="189" spans="1:17" s="94" customFormat="1" x14ac:dyDescent="0.25">
      <c r="A189" s="28" t="s">
        <v>103</v>
      </c>
      <c r="B189" s="85" t="s">
        <v>63</v>
      </c>
      <c r="C189" s="85">
        <f>1977-1911</f>
        <v>66</v>
      </c>
      <c r="D189" s="93" t="s">
        <v>22</v>
      </c>
      <c r="E189" s="93" t="s">
        <v>56</v>
      </c>
      <c r="F189" s="92">
        <v>21.42</v>
      </c>
      <c r="G189" s="85"/>
      <c r="H189" s="85" t="s">
        <v>36</v>
      </c>
      <c r="I189" s="85" t="s">
        <v>200</v>
      </c>
      <c r="J189" s="91">
        <v>3809</v>
      </c>
      <c r="K189" s="85" t="s">
        <v>114</v>
      </c>
      <c r="L189" s="105">
        <v>28217</v>
      </c>
      <c r="M189" s="104">
        <v>1977</v>
      </c>
      <c r="N189" s="88" t="s">
        <v>668</v>
      </c>
      <c r="O189" s="87" t="s">
        <v>674</v>
      </c>
      <c r="P189" s="86"/>
      <c r="Q189" s="85"/>
    </row>
    <row r="190" spans="1:17" x14ac:dyDescent="0.25">
      <c r="A190" s="28" t="s">
        <v>103</v>
      </c>
      <c r="B190" s="2" t="s">
        <v>63</v>
      </c>
      <c r="C190" s="2">
        <v>66</v>
      </c>
      <c r="D190" s="4" t="s">
        <v>33</v>
      </c>
      <c r="E190" s="4" t="s">
        <v>46</v>
      </c>
      <c r="F190" s="9" t="s">
        <v>164</v>
      </c>
      <c r="H190" s="2" t="s">
        <v>26</v>
      </c>
      <c r="I190" s="2" t="s">
        <v>60</v>
      </c>
      <c r="J190" s="3">
        <v>3935</v>
      </c>
      <c r="K190" s="2" t="s">
        <v>54</v>
      </c>
      <c r="L190" s="71">
        <v>28225</v>
      </c>
      <c r="M190" s="33">
        <v>1977</v>
      </c>
      <c r="O190" s="19" t="s">
        <v>86</v>
      </c>
    </row>
    <row r="191" spans="1:17" x14ac:dyDescent="0.25">
      <c r="A191" s="28" t="s">
        <v>103</v>
      </c>
      <c r="B191" s="2" t="s">
        <v>63</v>
      </c>
      <c r="C191" s="2">
        <v>66</v>
      </c>
      <c r="D191" s="4" t="s">
        <v>22</v>
      </c>
      <c r="E191" s="4" t="s">
        <v>57</v>
      </c>
      <c r="F191" s="9" t="s">
        <v>50</v>
      </c>
      <c r="H191" s="2" t="s">
        <v>26</v>
      </c>
      <c r="I191" s="2" t="s">
        <v>200</v>
      </c>
      <c r="J191" s="3">
        <v>3809</v>
      </c>
      <c r="K191" s="2" t="s">
        <v>259</v>
      </c>
      <c r="L191" s="71" t="s">
        <v>260</v>
      </c>
      <c r="M191" s="33">
        <v>1977</v>
      </c>
      <c r="O191" s="21" t="s">
        <v>360</v>
      </c>
    </row>
    <row r="192" spans="1:17" x14ac:dyDescent="0.25">
      <c r="A192" s="28" t="s">
        <v>103</v>
      </c>
      <c r="B192" s="2" t="s">
        <v>63</v>
      </c>
      <c r="C192" s="2">
        <f>1977-1912</f>
        <v>65</v>
      </c>
      <c r="D192" s="4" t="s">
        <v>33</v>
      </c>
      <c r="E192" s="4" t="s">
        <v>57</v>
      </c>
      <c r="F192" s="9" t="s">
        <v>172</v>
      </c>
      <c r="H192" s="2" t="s">
        <v>26</v>
      </c>
      <c r="I192" s="2" t="s">
        <v>183</v>
      </c>
      <c r="J192" s="3">
        <v>4556</v>
      </c>
      <c r="K192" s="4" t="s">
        <v>359</v>
      </c>
      <c r="L192" s="39" t="s">
        <v>534</v>
      </c>
      <c r="M192" s="33">
        <v>1977</v>
      </c>
      <c r="N192" s="21" t="s">
        <v>745</v>
      </c>
      <c r="O192" s="21" t="s">
        <v>535</v>
      </c>
    </row>
    <row r="193" spans="1:17" x14ac:dyDescent="0.25">
      <c r="A193" s="28" t="s">
        <v>103</v>
      </c>
      <c r="B193" s="2" t="s">
        <v>63</v>
      </c>
      <c r="C193" s="2">
        <v>67</v>
      </c>
      <c r="D193" s="4" t="s">
        <v>22</v>
      </c>
      <c r="E193" s="4" t="s">
        <v>56</v>
      </c>
      <c r="F193" s="30" t="s">
        <v>199</v>
      </c>
      <c r="H193" s="2" t="s">
        <v>26</v>
      </c>
      <c r="I193" s="2" t="s">
        <v>200</v>
      </c>
      <c r="J193" s="3">
        <v>3809</v>
      </c>
      <c r="K193" s="2" t="s">
        <v>163</v>
      </c>
      <c r="L193" s="71">
        <v>28347</v>
      </c>
      <c r="M193" s="104">
        <v>1977</v>
      </c>
      <c r="N193" s="87" t="s">
        <v>733</v>
      </c>
      <c r="O193" s="88" t="s">
        <v>675</v>
      </c>
    </row>
    <row r="194" spans="1:17" s="94" customFormat="1" x14ac:dyDescent="0.25">
      <c r="A194" s="28" t="s">
        <v>103</v>
      </c>
      <c r="B194" s="85" t="s">
        <v>63</v>
      </c>
      <c r="C194" s="85">
        <v>65</v>
      </c>
      <c r="D194" s="93" t="s">
        <v>33</v>
      </c>
      <c r="E194" s="93" t="s">
        <v>56</v>
      </c>
      <c r="F194" s="92">
        <v>21.3</v>
      </c>
      <c r="G194" s="85"/>
      <c r="H194" s="85" t="s">
        <v>36</v>
      </c>
      <c r="I194" s="85" t="s">
        <v>183</v>
      </c>
      <c r="J194" s="91">
        <v>4556</v>
      </c>
      <c r="K194" s="85" t="s">
        <v>114</v>
      </c>
      <c r="L194" s="105">
        <v>28615</v>
      </c>
      <c r="M194" s="104">
        <v>1978</v>
      </c>
      <c r="N194" s="88" t="s">
        <v>668</v>
      </c>
      <c r="O194" s="87" t="s">
        <v>676</v>
      </c>
      <c r="P194" s="86"/>
      <c r="Q194" s="85"/>
    </row>
    <row r="195" spans="1:17" x14ac:dyDescent="0.25">
      <c r="A195" s="28" t="s">
        <v>103</v>
      </c>
      <c r="B195" s="2" t="s">
        <v>63</v>
      </c>
      <c r="C195" s="2">
        <f>1978-1911</f>
        <v>67</v>
      </c>
      <c r="D195" s="4" t="s">
        <v>33</v>
      </c>
      <c r="E195" s="4" t="s">
        <v>57</v>
      </c>
      <c r="F195" s="9" t="s">
        <v>371</v>
      </c>
      <c r="H195" s="2" t="s">
        <v>26</v>
      </c>
      <c r="I195" s="2" t="s">
        <v>61</v>
      </c>
      <c r="J195" s="3">
        <v>4136</v>
      </c>
      <c r="K195" s="12" t="s">
        <v>372</v>
      </c>
      <c r="L195" s="71">
        <v>28658</v>
      </c>
      <c r="M195" s="33">
        <v>1978</v>
      </c>
      <c r="N195" s="21" t="s">
        <v>316</v>
      </c>
      <c r="O195" s="21" t="s">
        <v>367</v>
      </c>
    </row>
    <row r="196" spans="1:17" x14ac:dyDescent="0.25">
      <c r="A196" s="28" t="s">
        <v>103</v>
      </c>
      <c r="B196" s="2" t="s">
        <v>63</v>
      </c>
      <c r="C196" s="2">
        <f>1978-1912</f>
        <v>66</v>
      </c>
      <c r="D196" s="4" t="s">
        <v>33</v>
      </c>
      <c r="E196" s="40" t="s">
        <v>198</v>
      </c>
      <c r="F196" s="9" t="s">
        <v>319</v>
      </c>
      <c r="H196" s="2" t="s">
        <v>26</v>
      </c>
      <c r="I196" s="2" t="s">
        <v>183</v>
      </c>
      <c r="J196" s="3">
        <v>4556</v>
      </c>
      <c r="K196" s="12" t="s">
        <v>320</v>
      </c>
      <c r="L196" s="72">
        <v>28679</v>
      </c>
      <c r="M196" s="33">
        <v>1978</v>
      </c>
      <c r="N196" s="21" t="s">
        <v>732</v>
      </c>
      <c r="O196" s="21" t="s">
        <v>321</v>
      </c>
    </row>
    <row r="197" spans="1:17" x14ac:dyDescent="0.25">
      <c r="A197" s="28" t="s">
        <v>449</v>
      </c>
      <c r="B197" s="2" t="s">
        <v>63</v>
      </c>
      <c r="C197" s="2">
        <v>66</v>
      </c>
      <c r="D197" s="13" t="s">
        <v>33</v>
      </c>
      <c r="E197" s="4" t="s">
        <v>57</v>
      </c>
      <c r="F197" s="9" t="s">
        <v>201</v>
      </c>
      <c r="H197" s="2" t="s">
        <v>26</v>
      </c>
      <c r="I197" s="2" t="s">
        <v>66</v>
      </c>
      <c r="J197" s="36" t="s">
        <v>498</v>
      </c>
      <c r="K197" s="4" t="s">
        <v>286</v>
      </c>
      <c r="L197" s="70">
        <v>28721</v>
      </c>
      <c r="M197" s="32">
        <v>1978</v>
      </c>
      <c r="N197" s="21" t="s">
        <v>450</v>
      </c>
      <c r="O197" s="19" t="s">
        <v>452</v>
      </c>
    </row>
    <row r="198" spans="1:17" x14ac:dyDescent="0.25">
      <c r="A198" s="28" t="s">
        <v>747</v>
      </c>
      <c r="B198" s="4" t="s">
        <v>63</v>
      </c>
      <c r="C198" s="2">
        <f>1979-1914</f>
        <v>65</v>
      </c>
      <c r="D198" s="13" t="s">
        <v>33</v>
      </c>
      <c r="E198" s="40" t="s">
        <v>198</v>
      </c>
      <c r="F198" s="9" t="s">
        <v>202</v>
      </c>
      <c r="H198" s="2" t="s">
        <v>36</v>
      </c>
      <c r="I198" s="2" t="s">
        <v>197</v>
      </c>
      <c r="J198" s="15">
        <v>5014</v>
      </c>
      <c r="K198" s="40" t="s">
        <v>198</v>
      </c>
      <c r="L198" s="71">
        <v>29016</v>
      </c>
      <c r="M198" s="33">
        <v>1979</v>
      </c>
      <c r="N198" s="77"/>
      <c r="O198" s="77" t="s">
        <v>746</v>
      </c>
    </row>
    <row r="199" spans="1:17" x14ac:dyDescent="0.25">
      <c r="A199" s="28" t="s">
        <v>103</v>
      </c>
      <c r="B199" s="4" t="s">
        <v>63</v>
      </c>
      <c r="C199" s="40" t="s">
        <v>63</v>
      </c>
      <c r="D199" s="13" t="s">
        <v>33</v>
      </c>
      <c r="E199" s="40" t="s">
        <v>198</v>
      </c>
      <c r="F199" s="49">
        <v>19.510000000000002</v>
      </c>
      <c r="H199" s="2" t="s">
        <v>36</v>
      </c>
      <c r="I199" s="2" t="s">
        <v>66</v>
      </c>
      <c r="J199" s="36" t="s">
        <v>498</v>
      </c>
      <c r="K199" s="12" t="s">
        <v>286</v>
      </c>
      <c r="L199" s="71">
        <v>29029</v>
      </c>
      <c r="M199" s="33">
        <v>1979</v>
      </c>
      <c r="N199" s="19" t="s">
        <v>287</v>
      </c>
      <c r="O199" s="77" t="s">
        <v>285</v>
      </c>
    </row>
    <row r="200" spans="1:17" x14ac:dyDescent="0.25">
      <c r="A200" s="28" t="s">
        <v>103</v>
      </c>
      <c r="B200" s="4" t="s">
        <v>63</v>
      </c>
      <c r="C200" s="13">
        <v>67</v>
      </c>
      <c r="D200" s="13" t="s">
        <v>33</v>
      </c>
      <c r="E200" s="40" t="s">
        <v>198</v>
      </c>
      <c r="F200" s="49">
        <v>19.37</v>
      </c>
      <c r="H200" s="2" t="s">
        <v>36</v>
      </c>
      <c r="I200" s="2" t="s">
        <v>66</v>
      </c>
      <c r="J200" s="36" t="s">
        <v>498</v>
      </c>
      <c r="K200" s="12" t="s">
        <v>162</v>
      </c>
      <c r="L200" s="72">
        <v>29044</v>
      </c>
      <c r="M200" s="33">
        <v>1979</v>
      </c>
      <c r="N200" s="21" t="s">
        <v>732</v>
      </c>
      <c r="O200" s="77" t="s">
        <v>537</v>
      </c>
    </row>
    <row r="201" spans="1:17" x14ac:dyDescent="0.25">
      <c r="A201" s="28" t="s">
        <v>449</v>
      </c>
      <c r="B201" s="4" t="s">
        <v>63</v>
      </c>
      <c r="C201" s="13">
        <f>1981-1916</f>
        <v>65</v>
      </c>
      <c r="D201" s="13" t="s">
        <v>33</v>
      </c>
      <c r="E201" s="13" t="s">
        <v>57</v>
      </c>
      <c r="F201" s="9" t="s">
        <v>174</v>
      </c>
      <c r="H201" s="2" t="s">
        <v>26</v>
      </c>
      <c r="I201" s="2" t="s">
        <v>299</v>
      </c>
      <c r="J201" s="20">
        <v>5962</v>
      </c>
      <c r="K201" s="13" t="s">
        <v>41</v>
      </c>
      <c r="L201" s="39">
        <v>30142</v>
      </c>
      <c r="M201" s="37">
        <v>1982</v>
      </c>
      <c r="N201" s="21" t="s">
        <v>797</v>
      </c>
      <c r="O201" s="77" t="s">
        <v>798</v>
      </c>
    </row>
    <row r="202" spans="1:17" x14ac:dyDescent="0.25">
      <c r="A202" s="28" t="s">
        <v>103</v>
      </c>
      <c r="B202" s="4" t="s">
        <v>63</v>
      </c>
      <c r="C202" s="13">
        <f>1981-1916</f>
        <v>65</v>
      </c>
      <c r="D202" s="13" t="s">
        <v>110</v>
      </c>
      <c r="E202" s="13" t="s">
        <v>56</v>
      </c>
      <c r="F202" s="49">
        <v>18.66</v>
      </c>
      <c r="H202" s="2" t="s">
        <v>36</v>
      </c>
      <c r="I202" s="2" t="s">
        <v>299</v>
      </c>
      <c r="J202" s="20">
        <v>5962</v>
      </c>
      <c r="K202" s="13" t="s">
        <v>372</v>
      </c>
      <c r="L202" s="70">
        <v>29813</v>
      </c>
      <c r="M202" s="32">
        <v>1981</v>
      </c>
      <c r="N202" s="21" t="s">
        <v>748</v>
      </c>
      <c r="O202" s="21" t="s">
        <v>501</v>
      </c>
    </row>
    <row r="203" spans="1:17" x14ac:dyDescent="0.25">
      <c r="A203" s="28" t="s">
        <v>103</v>
      </c>
      <c r="B203" s="4" t="s">
        <v>63</v>
      </c>
      <c r="C203" s="13">
        <f>1981-1916</f>
        <v>65</v>
      </c>
      <c r="D203" s="13" t="s">
        <v>33</v>
      </c>
      <c r="E203" s="40" t="s">
        <v>198</v>
      </c>
      <c r="F203" s="49">
        <v>19.36</v>
      </c>
      <c r="H203" s="2" t="s">
        <v>36</v>
      </c>
      <c r="I203" s="2" t="s">
        <v>299</v>
      </c>
      <c r="J203" s="20">
        <v>5962</v>
      </c>
      <c r="K203" s="12" t="s">
        <v>300</v>
      </c>
      <c r="L203" s="71">
        <v>29848</v>
      </c>
      <c r="M203" s="104">
        <v>1981</v>
      </c>
      <c r="N203" s="88" t="s">
        <v>678</v>
      </c>
      <c r="O203" s="87" t="s">
        <v>677</v>
      </c>
    </row>
    <row r="204" spans="1:17" x14ac:dyDescent="0.25">
      <c r="A204" s="28" t="s">
        <v>103</v>
      </c>
      <c r="B204" s="4" t="s">
        <v>63</v>
      </c>
      <c r="C204" s="13">
        <f>1982-1916</f>
        <v>66</v>
      </c>
      <c r="D204" s="13" t="s">
        <v>33</v>
      </c>
      <c r="E204" s="40" t="s">
        <v>198</v>
      </c>
      <c r="F204" s="49">
        <v>18.64</v>
      </c>
      <c r="H204" s="2" t="s">
        <v>36</v>
      </c>
      <c r="I204" s="2" t="s">
        <v>299</v>
      </c>
      <c r="J204" s="20">
        <v>5962</v>
      </c>
      <c r="K204" s="2" t="s">
        <v>382</v>
      </c>
      <c r="L204" s="72">
        <v>30169</v>
      </c>
      <c r="M204" s="32">
        <v>1982</v>
      </c>
      <c r="N204" s="21" t="s">
        <v>732</v>
      </c>
      <c r="O204" s="21" t="s">
        <v>377</v>
      </c>
    </row>
    <row r="205" spans="1:17" x14ac:dyDescent="0.25">
      <c r="A205" s="28" t="s">
        <v>103</v>
      </c>
      <c r="B205" s="4" t="s">
        <v>63</v>
      </c>
      <c r="C205" s="13">
        <f>1983-1918</f>
        <v>65</v>
      </c>
      <c r="D205" s="13" t="s">
        <v>22</v>
      </c>
      <c r="E205" s="67" t="s">
        <v>198</v>
      </c>
      <c r="F205" s="65" t="s">
        <v>204</v>
      </c>
      <c r="G205" s="59"/>
      <c r="H205" s="59" t="s">
        <v>26</v>
      </c>
      <c r="I205" s="2" t="s">
        <v>62</v>
      </c>
      <c r="J205" s="3">
        <v>6650</v>
      </c>
      <c r="K205" s="2" t="s">
        <v>464</v>
      </c>
      <c r="L205" s="72">
        <v>30443</v>
      </c>
      <c r="M205" s="32">
        <v>1983</v>
      </c>
      <c r="N205" s="21" t="s">
        <v>749</v>
      </c>
      <c r="O205" s="21" t="s">
        <v>463</v>
      </c>
    </row>
    <row r="206" spans="1:17" x14ac:dyDescent="0.25">
      <c r="A206" s="28" t="s">
        <v>449</v>
      </c>
      <c r="B206" s="4" t="s">
        <v>63</v>
      </c>
      <c r="C206" s="13">
        <f>1983-1918</f>
        <v>65</v>
      </c>
      <c r="D206" s="13" t="s">
        <v>33</v>
      </c>
      <c r="E206" s="63" t="s">
        <v>57</v>
      </c>
      <c r="F206" s="57">
        <v>18.28</v>
      </c>
      <c r="G206" s="59"/>
      <c r="H206" s="59" t="s">
        <v>36</v>
      </c>
      <c r="I206" s="2" t="s">
        <v>62</v>
      </c>
      <c r="J206" s="3">
        <v>6650</v>
      </c>
      <c r="K206" s="13" t="s">
        <v>39</v>
      </c>
      <c r="L206" s="72" t="s">
        <v>461</v>
      </c>
      <c r="M206" s="32">
        <v>1983</v>
      </c>
      <c r="N206" s="21" t="s">
        <v>743</v>
      </c>
      <c r="O206" s="21" t="s">
        <v>544</v>
      </c>
    </row>
    <row r="207" spans="1:17" x14ac:dyDescent="0.25">
      <c r="A207" s="28" t="s">
        <v>449</v>
      </c>
      <c r="B207" s="4" t="s">
        <v>63</v>
      </c>
      <c r="C207" s="13">
        <v>66</v>
      </c>
      <c r="D207" s="13" t="s">
        <v>33</v>
      </c>
      <c r="E207" s="63" t="s">
        <v>57</v>
      </c>
      <c r="F207" s="68">
        <v>18.149999999999999</v>
      </c>
      <c r="G207" s="59"/>
      <c r="H207" s="2" t="s">
        <v>36</v>
      </c>
      <c r="I207" s="2" t="s">
        <v>62</v>
      </c>
      <c r="J207" s="3">
        <v>6650</v>
      </c>
      <c r="K207" s="13" t="s">
        <v>39</v>
      </c>
      <c r="L207" s="72">
        <v>30828</v>
      </c>
      <c r="M207" s="33">
        <v>1984</v>
      </c>
      <c r="N207" s="21" t="s">
        <v>549</v>
      </c>
      <c r="O207" s="21" t="s">
        <v>546</v>
      </c>
    </row>
    <row r="208" spans="1:17" x14ac:dyDescent="0.25">
      <c r="A208" s="28" t="s">
        <v>103</v>
      </c>
      <c r="B208" s="4" t="s">
        <v>63</v>
      </c>
      <c r="C208" s="13">
        <f>1984-1918</f>
        <v>66</v>
      </c>
      <c r="D208" s="40" t="s">
        <v>198</v>
      </c>
      <c r="E208" s="67" t="s">
        <v>198</v>
      </c>
      <c r="F208" s="65">
        <v>17.73</v>
      </c>
      <c r="G208" s="59"/>
      <c r="H208" s="2" t="s">
        <v>36</v>
      </c>
      <c r="I208" s="2" t="s">
        <v>62</v>
      </c>
      <c r="J208" s="3">
        <v>6650</v>
      </c>
      <c r="K208" s="13" t="s">
        <v>111</v>
      </c>
      <c r="L208" s="72">
        <v>30911</v>
      </c>
      <c r="M208" s="32">
        <v>1984</v>
      </c>
      <c r="N208" s="21" t="s">
        <v>732</v>
      </c>
      <c r="O208" s="21" t="s">
        <v>545</v>
      </c>
    </row>
    <row r="209" spans="1:17" x14ac:dyDescent="0.25">
      <c r="A209" s="28"/>
      <c r="B209" s="4"/>
      <c r="C209" s="13"/>
      <c r="D209" s="40"/>
      <c r="E209" s="67"/>
      <c r="F209" s="57"/>
      <c r="G209" s="59"/>
      <c r="K209" s="13"/>
      <c r="L209" s="72"/>
      <c r="N209" s="21"/>
      <c r="O209" s="21"/>
    </row>
    <row r="210" spans="1:17" x14ac:dyDescent="0.25">
      <c r="A210" s="28" t="s">
        <v>449</v>
      </c>
      <c r="B210" s="4" t="s">
        <v>63</v>
      </c>
      <c r="C210" s="13">
        <v>65</v>
      </c>
      <c r="D210" s="58" t="s">
        <v>110</v>
      </c>
      <c r="E210" s="63" t="s">
        <v>57</v>
      </c>
      <c r="F210" s="57">
        <v>17.43</v>
      </c>
      <c r="G210" s="59"/>
      <c r="H210" s="2" t="s">
        <v>36</v>
      </c>
      <c r="I210" s="2" t="s">
        <v>205</v>
      </c>
      <c r="J210" s="3">
        <v>7444</v>
      </c>
      <c r="K210" s="4" t="s">
        <v>372</v>
      </c>
      <c r="L210" s="72">
        <v>31185</v>
      </c>
      <c r="M210" s="32">
        <v>1985</v>
      </c>
      <c r="N210" s="21" t="s">
        <v>750</v>
      </c>
      <c r="O210" s="21" t="s">
        <v>481</v>
      </c>
    </row>
    <row r="211" spans="1:17" x14ac:dyDescent="0.25">
      <c r="A211" s="28" t="s">
        <v>103</v>
      </c>
      <c r="B211" s="4" t="s">
        <v>63</v>
      </c>
      <c r="C211" s="2">
        <v>65</v>
      </c>
      <c r="D211" s="58" t="s">
        <v>110</v>
      </c>
      <c r="E211" s="61" t="s">
        <v>56</v>
      </c>
      <c r="F211" s="65">
        <v>17.09</v>
      </c>
      <c r="G211" s="59"/>
      <c r="H211" s="2" t="s">
        <v>36</v>
      </c>
      <c r="I211" s="2" t="s">
        <v>205</v>
      </c>
      <c r="J211" s="3">
        <v>7444</v>
      </c>
      <c r="K211" s="2" t="s">
        <v>306</v>
      </c>
      <c r="L211" s="72">
        <v>31284</v>
      </c>
      <c r="M211" s="34">
        <v>1985</v>
      </c>
      <c r="N211" s="21" t="s">
        <v>732</v>
      </c>
      <c r="O211" s="21" t="s">
        <v>390</v>
      </c>
    </row>
    <row r="212" spans="1:17" x14ac:dyDescent="0.25">
      <c r="A212" s="28" t="s">
        <v>103</v>
      </c>
      <c r="B212" s="4" t="s">
        <v>63</v>
      </c>
      <c r="C212" s="2">
        <f>1987-1922</f>
        <v>65</v>
      </c>
      <c r="D212" s="58" t="s">
        <v>110</v>
      </c>
      <c r="E212" s="67" t="s">
        <v>198</v>
      </c>
      <c r="F212" s="65" t="s">
        <v>51</v>
      </c>
      <c r="G212" s="59"/>
      <c r="H212" s="2" t="s">
        <v>26</v>
      </c>
      <c r="I212" s="12" t="s">
        <v>236</v>
      </c>
      <c r="J212" s="15">
        <v>8011</v>
      </c>
      <c r="K212" s="2" t="s">
        <v>399</v>
      </c>
      <c r="L212" s="72">
        <v>31927</v>
      </c>
      <c r="M212" s="32">
        <v>1987</v>
      </c>
      <c r="N212" s="21" t="s">
        <v>569</v>
      </c>
      <c r="O212" s="21" t="s">
        <v>609</v>
      </c>
    </row>
    <row r="213" spans="1:17" x14ac:dyDescent="0.25">
      <c r="A213" s="28" t="s">
        <v>103</v>
      </c>
      <c r="B213" s="4" t="s">
        <v>63</v>
      </c>
      <c r="C213" s="2">
        <v>65</v>
      </c>
      <c r="D213" s="13" t="s">
        <v>110</v>
      </c>
      <c r="E213" s="4" t="s">
        <v>56</v>
      </c>
      <c r="F213" s="49">
        <v>16.22</v>
      </c>
      <c r="H213" s="2" t="s">
        <v>36</v>
      </c>
      <c r="I213" s="12" t="s">
        <v>43</v>
      </c>
      <c r="J213" s="15">
        <v>9533</v>
      </c>
      <c r="K213" s="12" t="s">
        <v>359</v>
      </c>
      <c r="L213" s="72">
        <v>33424</v>
      </c>
      <c r="M213" s="32">
        <v>1991</v>
      </c>
      <c r="N213" s="77" t="s">
        <v>748</v>
      </c>
      <c r="O213" s="21" t="s">
        <v>520</v>
      </c>
    </row>
    <row r="214" spans="1:17" s="94" customFormat="1" x14ac:dyDescent="0.25">
      <c r="A214" s="28" t="s">
        <v>448</v>
      </c>
      <c r="B214" s="93" t="s">
        <v>63</v>
      </c>
      <c r="C214" s="85">
        <v>65</v>
      </c>
      <c r="D214" s="93" t="s">
        <v>110</v>
      </c>
      <c r="E214" s="93" t="s">
        <v>56</v>
      </c>
      <c r="F214" s="92">
        <v>16.3</v>
      </c>
      <c r="G214" s="85" t="s">
        <v>680</v>
      </c>
      <c r="H214" s="85" t="s">
        <v>36</v>
      </c>
      <c r="I214" s="85" t="s">
        <v>43</v>
      </c>
      <c r="J214" s="91">
        <v>9533</v>
      </c>
      <c r="K214" s="85" t="s">
        <v>679</v>
      </c>
      <c r="L214" s="105">
        <v>33440</v>
      </c>
      <c r="M214" s="104">
        <v>1991</v>
      </c>
      <c r="N214" s="87" t="s">
        <v>733</v>
      </c>
      <c r="O214" s="87" t="s">
        <v>715</v>
      </c>
      <c r="P214" s="86"/>
      <c r="Q214" s="85"/>
    </row>
    <row r="215" spans="1:17" x14ac:dyDescent="0.25">
      <c r="A215" s="28" t="s">
        <v>448</v>
      </c>
      <c r="B215" s="2" t="s">
        <v>63</v>
      </c>
      <c r="C215" s="2">
        <f>2005-1939</f>
        <v>66</v>
      </c>
      <c r="D215" s="13" t="s">
        <v>110</v>
      </c>
      <c r="E215" s="4" t="s">
        <v>56</v>
      </c>
      <c r="F215" s="9">
        <v>15.81</v>
      </c>
      <c r="G215" s="4" t="s">
        <v>417</v>
      </c>
      <c r="H215" s="2" t="s">
        <v>36</v>
      </c>
      <c r="I215" s="12" t="s">
        <v>415</v>
      </c>
      <c r="J215" s="15">
        <v>14259</v>
      </c>
      <c r="K215" s="12" t="s">
        <v>416</v>
      </c>
      <c r="L215" s="71">
        <v>38595</v>
      </c>
      <c r="M215" s="104">
        <v>2005</v>
      </c>
      <c r="N215" s="87" t="s">
        <v>733</v>
      </c>
      <c r="O215" s="87" t="s">
        <v>681</v>
      </c>
    </row>
    <row r="216" spans="1:17" s="94" customFormat="1" x14ac:dyDescent="0.25">
      <c r="A216" s="28" t="s">
        <v>103</v>
      </c>
      <c r="B216" s="85" t="s">
        <v>63</v>
      </c>
      <c r="C216" s="85">
        <f>2010-1945</f>
        <v>65</v>
      </c>
      <c r="D216" s="93" t="s">
        <v>110</v>
      </c>
      <c r="E216" s="93" t="s">
        <v>56</v>
      </c>
      <c r="F216" s="49">
        <v>15.26</v>
      </c>
      <c r="G216" s="40" t="s">
        <v>704</v>
      </c>
      <c r="H216" s="85" t="s">
        <v>36</v>
      </c>
      <c r="I216" s="85" t="s">
        <v>94</v>
      </c>
      <c r="J216" s="91">
        <v>16477</v>
      </c>
      <c r="K216" s="85" t="s">
        <v>762</v>
      </c>
      <c r="L216" s="105">
        <v>40278</v>
      </c>
      <c r="M216" s="104">
        <v>2010</v>
      </c>
      <c r="N216" s="78" t="s">
        <v>763</v>
      </c>
      <c r="O216" s="87" t="s">
        <v>764</v>
      </c>
      <c r="P216" s="96"/>
      <c r="Q216" s="85"/>
    </row>
    <row r="217" spans="1:17" s="94" customFormat="1" x14ac:dyDescent="0.25">
      <c r="A217" s="28" t="s">
        <v>448</v>
      </c>
      <c r="B217" s="85" t="s">
        <v>63</v>
      </c>
      <c r="C217" s="85">
        <f>2010-1945</f>
        <v>65</v>
      </c>
      <c r="D217" s="93" t="s">
        <v>110</v>
      </c>
      <c r="E217" s="93" t="s">
        <v>56</v>
      </c>
      <c r="F217" s="92">
        <v>15.48</v>
      </c>
      <c r="G217" s="93" t="s">
        <v>683</v>
      </c>
      <c r="H217" s="85" t="s">
        <v>36</v>
      </c>
      <c r="I217" s="85" t="s">
        <v>94</v>
      </c>
      <c r="J217" s="91">
        <v>16477</v>
      </c>
      <c r="K217" s="85" t="s">
        <v>109</v>
      </c>
      <c r="L217" s="105">
        <v>40382</v>
      </c>
      <c r="M217" s="104">
        <v>2010</v>
      </c>
      <c r="N217" s="87" t="s">
        <v>732</v>
      </c>
      <c r="O217" s="87" t="s">
        <v>682</v>
      </c>
      <c r="P217" s="96"/>
      <c r="Q217" s="85"/>
    </row>
    <row r="218" spans="1:17" s="94" customFormat="1" x14ac:dyDescent="0.25">
      <c r="A218" s="62" t="s">
        <v>449</v>
      </c>
      <c r="B218" s="85" t="s">
        <v>63</v>
      </c>
      <c r="C218" s="85">
        <v>68</v>
      </c>
      <c r="D218" s="93" t="s">
        <v>110</v>
      </c>
      <c r="E218" s="93" t="s">
        <v>56</v>
      </c>
      <c r="F218" s="92">
        <v>15.2</v>
      </c>
      <c r="G218" s="93" t="s">
        <v>149</v>
      </c>
      <c r="H218" s="85" t="s">
        <v>36</v>
      </c>
      <c r="I218" s="85" t="s">
        <v>94</v>
      </c>
      <c r="J218" s="91">
        <v>16477</v>
      </c>
      <c r="K218" s="85" t="s">
        <v>114</v>
      </c>
      <c r="L218" s="90">
        <v>41412</v>
      </c>
      <c r="M218" s="89">
        <v>2013</v>
      </c>
      <c r="N218" s="88" t="s">
        <v>668</v>
      </c>
      <c r="O218" s="87" t="s">
        <v>659</v>
      </c>
      <c r="P218" s="96"/>
      <c r="Q218" s="85"/>
    </row>
    <row r="219" spans="1:17" x14ac:dyDescent="0.25">
      <c r="A219" s="62" t="s">
        <v>32</v>
      </c>
      <c r="D219" s="13"/>
      <c r="E219" s="4"/>
      <c r="F219" s="9"/>
      <c r="G219" s="4"/>
      <c r="L219" s="70"/>
      <c r="O219" s="77"/>
      <c r="P219" s="26"/>
    </row>
    <row r="220" spans="1:17" x14ac:dyDescent="0.25">
      <c r="A220" s="28" t="s">
        <v>32</v>
      </c>
      <c r="D220" s="13"/>
      <c r="E220" s="4"/>
      <c r="F220" s="9"/>
      <c r="G220" s="4"/>
      <c r="L220" s="70"/>
      <c r="O220" s="77"/>
      <c r="P220" s="26"/>
    </row>
    <row r="221" spans="1:17" x14ac:dyDescent="0.25">
      <c r="A221" s="28" t="s">
        <v>449</v>
      </c>
      <c r="B221" s="2" t="s">
        <v>64</v>
      </c>
      <c r="C221" s="2">
        <v>71</v>
      </c>
      <c r="D221" s="13" t="s">
        <v>33</v>
      </c>
      <c r="E221" s="4" t="s">
        <v>57</v>
      </c>
      <c r="F221" s="9" t="s">
        <v>67</v>
      </c>
      <c r="H221" s="2" t="s">
        <v>26</v>
      </c>
      <c r="I221" s="2" t="s">
        <v>69</v>
      </c>
      <c r="J221" s="3">
        <v>812</v>
      </c>
      <c r="K221" s="26" t="s">
        <v>165</v>
      </c>
      <c r="L221" s="70">
        <v>26838</v>
      </c>
      <c r="M221" s="32">
        <v>1973</v>
      </c>
      <c r="N221" s="21" t="s">
        <v>751</v>
      </c>
      <c r="O221" s="19" t="s">
        <v>752</v>
      </c>
    </row>
    <row r="222" spans="1:17" x14ac:dyDescent="0.25">
      <c r="A222" s="28" t="s">
        <v>103</v>
      </c>
      <c r="B222" s="2" t="s">
        <v>64</v>
      </c>
      <c r="C222" s="2">
        <f>1978-1908</f>
        <v>70</v>
      </c>
      <c r="D222" s="63" t="s">
        <v>33</v>
      </c>
      <c r="E222" s="61" t="s">
        <v>57</v>
      </c>
      <c r="F222" s="65" t="s">
        <v>238</v>
      </c>
      <c r="G222" s="59"/>
      <c r="H222" s="59" t="s">
        <v>26</v>
      </c>
      <c r="I222" s="59" t="s">
        <v>239</v>
      </c>
      <c r="J222" s="3">
        <v>3033</v>
      </c>
      <c r="K222" s="26" t="s">
        <v>366</v>
      </c>
      <c r="L222" s="70">
        <v>28616</v>
      </c>
      <c r="M222" s="32">
        <v>1978</v>
      </c>
      <c r="N222" s="21"/>
      <c r="O222" s="21" t="s">
        <v>367</v>
      </c>
    </row>
    <row r="223" spans="1:17" x14ac:dyDescent="0.25">
      <c r="A223" s="28" t="s">
        <v>449</v>
      </c>
      <c r="B223" s="2" t="s">
        <v>64</v>
      </c>
      <c r="C223" s="2">
        <f>1980-1910</f>
        <v>70</v>
      </c>
      <c r="D223" s="63" t="s">
        <v>33</v>
      </c>
      <c r="E223" s="63" t="s">
        <v>57</v>
      </c>
      <c r="F223" s="68" t="s">
        <v>207</v>
      </c>
      <c r="G223" s="59"/>
      <c r="H223" s="59" t="s">
        <v>26</v>
      </c>
      <c r="I223" s="59" t="s">
        <v>200</v>
      </c>
      <c r="J223" s="3">
        <v>3809</v>
      </c>
      <c r="K223" s="13" t="s">
        <v>320</v>
      </c>
      <c r="L223" s="70">
        <v>29386</v>
      </c>
      <c r="M223" s="32">
        <v>1980</v>
      </c>
      <c r="N223" s="21" t="s">
        <v>732</v>
      </c>
      <c r="O223" s="21" t="s">
        <v>547</v>
      </c>
    </row>
    <row r="224" spans="1:17" x14ac:dyDescent="0.25">
      <c r="A224" s="28" t="s">
        <v>103</v>
      </c>
      <c r="B224" s="2" t="s">
        <v>64</v>
      </c>
      <c r="C224" s="2">
        <f>1982-1912</f>
        <v>70</v>
      </c>
      <c r="D224" s="63" t="s">
        <v>33</v>
      </c>
      <c r="E224" s="67" t="s">
        <v>198</v>
      </c>
      <c r="F224" s="68">
        <v>19.28</v>
      </c>
      <c r="G224" s="59"/>
      <c r="H224" s="59" t="s">
        <v>36</v>
      </c>
      <c r="I224" s="59" t="s">
        <v>183</v>
      </c>
      <c r="J224" s="3">
        <v>4556</v>
      </c>
      <c r="K224" s="2" t="s">
        <v>382</v>
      </c>
      <c r="L224" s="72">
        <v>30169</v>
      </c>
      <c r="M224" s="32">
        <v>1982</v>
      </c>
      <c r="N224" s="21" t="s">
        <v>732</v>
      </c>
      <c r="O224" s="21" t="s">
        <v>377</v>
      </c>
    </row>
    <row r="225" spans="1:17" x14ac:dyDescent="0.25">
      <c r="A225" s="28" t="s">
        <v>103</v>
      </c>
      <c r="B225" s="4" t="s">
        <v>64</v>
      </c>
      <c r="C225" s="13">
        <f>1983-1911</f>
        <v>72</v>
      </c>
      <c r="D225" s="63" t="s">
        <v>33</v>
      </c>
      <c r="E225" s="67" t="s">
        <v>198</v>
      </c>
      <c r="F225" s="68" t="s">
        <v>47</v>
      </c>
      <c r="G225" s="59"/>
      <c r="H225" s="59" t="s">
        <v>26</v>
      </c>
      <c r="I225" s="59" t="s">
        <v>384</v>
      </c>
      <c r="J225" s="20">
        <v>4210</v>
      </c>
      <c r="K225" s="2" t="s">
        <v>383</v>
      </c>
      <c r="L225" s="72">
        <v>30575</v>
      </c>
      <c r="M225" s="32">
        <v>1983</v>
      </c>
      <c r="N225" s="21" t="s">
        <v>732</v>
      </c>
      <c r="O225" s="21" t="s">
        <v>529</v>
      </c>
    </row>
    <row r="226" spans="1:17" x14ac:dyDescent="0.25">
      <c r="A226" s="28" t="s">
        <v>32</v>
      </c>
      <c r="B226" s="4"/>
      <c r="C226" s="13"/>
      <c r="D226" s="63"/>
      <c r="E226" s="67"/>
      <c r="F226" s="68"/>
      <c r="G226" s="59"/>
      <c r="H226" s="59"/>
      <c r="I226" s="59"/>
      <c r="J226" s="20"/>
      <c r="L226" s="72"/>
      <c r="N226" s="21"/>
      <c r="O226" s="21"/>
    </row>
    <row r="227" spans="1:17" s="94" customFormat="1" x14ac:dyDescent="0.25">
      <c r="A227" s="28" t="s">
        <v>103</v>
      </c>
      <c r="B227" s="85" t="s">
        <v>64</v>
      </c>
      <c r="C227" s="85">
        <v>70</v>
      </c>
      <c r="D227" s="69" t="s">
        <v>93</v>
      </c>
      <c r="E227" s="93" t="s">
        <v>57</v>
      </c>
      <c r="F227" s="92">
        <v>15.46</v>
      </c>
      <c r="G227" s="93"/>
      <c r="H227" s="85" t="s">
        <v>36</v>
      </c>
      <c r="I227" s="85" t="s">
        <v>104</v>
      </c>
      <c r="J227" s="91">
        <v>4690</v>
      </c>
      <c r="K227" s="93" t="s">
        <v>528</v>
      </c>
      <c r="L227" s="105">
        <v>30587</v>
      </c>
      <c r="M227" s="89">
        <v>1983</v>
      </c>
      <c r="N227" s="87" t="s">
        <v>753</v>
      </c>
      <c r="O227" s="87" t="s">
        <v>684</v>
      </c>
      <c r="P227" s="86"/>
      <c r="Q227" s="85"/>
    </row>
    <row r="228" spans="1:17" s="94" customFormat="1" x14ac:dyDescent="0.25">
      <c r="A228" s="28" t="s">
        <v>103</v>
      </c>
      <c r="B228" s="93" t="s">
        <v>64</v>
      </c>
      <c r="C228" s="93">
        <f>1983-1912</f>
        <v>71</v>
      </c>
      <c r="D228" s="106" t="s">
        <v>93</v>
      </c>
      <c r="E228" s="106" t="s">
        <v>57</v>
      </c>
      <c r="F228" s="101">
        <v>15.38</v>
      </c>
      <c r="G228" s="99"/>
      <c r="H228" s="99" t="s">
        <v>36</v>
      </c>
      <c r="I228" s="99" t="s">
        <v>183</v>
      </c>
      <c r="J228" s="91">
        <v>4556</v>
      </c>
      <c r="K228" s="93" t="s">
        <v>528</v>
      </c>
      <c r="L228" s="105">
        <v>30588</v>
      </c>
      <c r="M228" s="89">
        <v>1983</v>
      </c>
      <c r="N228" s="87" t="s">
        <v>754</v>
      </c>
      <c r="O228" s="87" t="s">
        <v>716</v>
      </c>
      <c r="P228" s="86"/>
      <c r="Q228" s="85"/>
    </row>
    <row r="229" spans="1:17" x14ac:dyDescent="0.25">
      <c r="A229" s="28" t="s">
        <v>448</v>
      </c>
      <c r="B229" s="4" t="s">
        <v>64</v>
      </c>
      <c r="C229" s="13">
        <v>72</v>
      </c>
      <c r="D229" s="20" t="s">
        <v>93</v>
      </c>
      <c r="E229" s="20" t="s">
        <v>57</v>
      </c>
      <c r="F229" s="57" t="s">
        <v>548</v>
      </c>
      <c r="H229" s="2" t="s">
        <v>36</v>
      </c>
      <c r="I229" s="2" t="s">
        <v>104</v>
      </c>
      <c r="J229" s="3">
        <v>4690</v>
      </c>
      <c r="K229" s="13" t="s">
        <v>39</v>
      </c>
      <c r="L229" s="72">
        <v>31192</v>
      </c>
      <c r="M229" s="32">
        <v>1985</v>
      </c>
      <c r="N229" s="21" t="s">
        <v>549</v>
      </c>
      <c r="O229" s="21" t="s">
        <v>550</v>
      </c>
    </row>
    <row r="230" spans="1:17" x14ac:dyDescent="0.25">
      <c r="A230" s="28" t="s">
        <v>448</v>
      </c>
      <c r="B230" s="4" t="s">
        <v>64</v>
      </c>
      <c r="C230" s="13">
        <v>70</v>
      </c>
      <c r="D230" s="20" t="s">
        <v>93</v>
      </c>
      <c r="E230" s="20" t="s">
        <v>57</v>
      </c>
      <c r="F230" s="57">
        <v>14.52</v>
      </c>
      <c r="H230" s="2" t="s">
        <v>36</v>
      </c>
      <c r="I230" s="2" t="s">
        <v>299</v>
      </c>
      <c r="J230" s="20">
        <v>5962</v>
      </c>
      <c r="K230" s="13" t="s">
        <v>495</v>
      </c>
      <c r="L230" s="72">
        <v>31611</v>
      </c>
      <c r="M230" s="32">
        <v>1986</v>
      </c>
      <c r="N230" s="21" t="s">
        <v>732</v>
      </c>
      <c r="O230" s="21" t="s">
        <v>578</v>
      </c>
    </row>
    <row r="231" spans="1:17" x14ac:dyDescent="0.25">
      <c r="A231" s="28" t="s">
        <v>103</v>
      </c>
      <c r="B231" s="4" t="s">
        <v>64</v>
      </c>
      <c r="C231" s="13">
        <f>1989-1915</f>
        <v>74</v>
      </c>
      <c r="D231" s="4" t="s">
        <v>93</v>
      </c>
      <c r="E231" s="36" t="s">
        <v>198</v>
      </c>
      <c r="F231" s="49">
        <v>15.68</v>
      </c>
      <c r="H231" s="2" t="s">
        <v>36</v>
      </c>
      <c r="I231" s="2" t="s">
        <v>424</v>
      </c>
      <c r="J231" s="20">
        <v>5585</v>
      </c>
      <c r="K231" s="2" t="s">
        <v>40</v>
      </c>
      <c r="L231" s="72">
        <v>32711</v>
      </c>
      <c r="M231" s="32">
        <v>1989</v>
      </c>
      <c r="N231" s="21" t="s">
        <v>732</v>
      </c>
      <c r="O231" s="21" t="s">
        <v>538</v>
      </c>
    </row>
    <row r="232" spans="1:17" x14ac:dyDescent="0.25">
      <c r="A232" s="28" t="s">
        <v>516</v>
      </c>
      <c r="B232" s="4" t="s">
        <v>64</v>
      </c>
      <c r="C232" s="13">
        <f>1989-1918</f>
        <v>71</v>
      </c>
      <c r="D232" s="13" t="s">
        <v>93</v>
      </c>
      <c r="E232" s="4" t="s">
        <v>57</v>
      </c>
      <c r="F232" s="14" t="s">
        <v>265</v>
      </c>
      <c r="H232" s="2" t="s">
        <v>26</v>
      </c>
      <c r="I232" s="2" t="s">
        <v>62</v>
      </c>
      <c r="J232" s="3">
        <v>6650</v>
      </c>
      <c r="K232" s="13" t="s">
        <v>111</v>
      </c>
      <c r="L232" s="72">
        <v>32718</v>
      </c>
      <c r="M232" s="32">
        <v>1989</v>
      </c>
      <c r="N232" s="21" t="s">
        <v>733</v>
      </c>
      <c r="O232" s="21" t="s">
        <v>582</v>
      </c>
    </row>
    <row r="233" spans="1:17" x14ac:dyDescent="0.25">
      <c r="A233" s="28" t="s">
        <v>516</v>
      </c>
      <c r="B233" s="4" t="s">
        <v>64</v>
      </c>
      <c r="C233" s="13">
        <v>71</v>
      </c>
      <c r="D233" s="13" t="s">
        <v>93</v>
      </c>
      <c r="E233" s="4" t="s">
        <v>57</v>
      </c>
      <c r="F233" s="9">
        <v>14.22</v>
      </c>
      <c r="H233" s="2" t="s">
        <v>36</v>
      </c>
      <c r="I233" s="12" t="s">
        <v>206</v>
      </c>
      <c r="J233" s="3">
        <v>7337</v>
      </c>
      <c r="K233" s="12" t="s">
        <v>359</v>
      </c>
      <c r="L233" s="74">
        <v>33424</v>
      </c>
      <c r="M233" s="35">
        <v>1991</v>
      </c>
      <c r="N233" s="77" t="s">
        <v>732</v>
      </c>
      <c r="O233" s="21" t="s">
        <v>517</v>
      </c>
    </row>
    <row r="234" spans="1:17" x14ac:dyDescent="0.25">
      <c r="A234" s="28" t="s">
        <v>515</v>
      </c>
      <c r="B234" s="4" t="s">
        <v>64</v>
      </c>
      <c r="C234" s="13">
        <f>1994-1922</f>
        <v>72</v>
      </c>
      <c r="D234" s="13" t="s">
        <v>93</v>
      </c>
      <c r="E234" s="4" t="s">
        <v>57</v>
      </c>
      <c r="F234" s="9">
        <v>14.35</v>
      </c>
      <c r="H234" s="2" t="s">
        <v>36</v>
      </c>
      <c r="I234" s="12" t="s">
        <v>518</v>
      </c>
      <c r="J234" s="20">
        <v>8014</v>
      </c>
      <c r="K234" s="13" t="s">
        <v>111</v>
      </c>
      <c r="L234" s="72">
        <v>34558</v>
      </c>
      <c r="M234" s="32">
        <v>1994</v>
      </c>
      <c r="N234" s="21" t="s">
        <v>732</v>
      </c>
      <c r="O234" s="21" t="s">
        <v>540</v>
      </c>
    </row>
    <row r="235" spans="1:17" s="94" customFormat="1" x14ac:dyDescent="0.25">
      <c r="A235" s="28" t="s">
        <v>448</v>
      </c>
      <c r="B235" s="85" t="s">
        <v>64</v>
      </c>
      <c r="C235" s="85">
        <f>1997-1924</f>
        <v>73</v>
      </c>
      <c r="D235" s="93" t="s">
        <v>93</v>
      </c>
      <c r="E235" s="93" t="s">
        <v>57</v>
      </c>
      <c r="F235" s="92">
        <v>13.89</v>
      </c>
      <c r="G235" s="85" t="s">
        <v>396</v>
      </c>
      <c r="H235" s="85" t="s">
        <v>36</v>
      </c>
      <c r="I235" s="85" t="s">
        <v>234</v>
      </c>
      <c r="J235" s="91">
        <v>8930</v>
      </c>
      <c r="K235" s="85" t="s">
        <v>438</v>
      </c>
      <c r="L235" s="90">
        <v>35628</v>
      </c>
      <c r="M235" s="89">
        <v>1997</v>
      </c>
      <c r="N235" s="87" t="s">
        <v>733</v>
      </c>
      <c r="O235" s="87" t="s">
        <v>685</v>
      </c>
      <c r="P235" s="86"/>
      <c r="Q235" s="85"/>
    </row>
    <row r="236" spans="1:17" x14ac:dyDescent="0.25">
      <c r="A236" s="28" t="s">
        <v>103</v>
      </c>
      <c r="B236" s="2" t="s">
        <v>64</v>
      </c>
      <c r="C236" s="2">
        <f>1998-1924</f>
        <v>74</v>
      </c>
      <c r="D236" s="13" t="s">
        <v>93</v>
      </c>
      <c r="E236" s="4" t="s">
        <v>57</v>
      </c>
      <c r="F236" s="49">
        <v>13.54</v>
      </c>
      <c r="H236" s="2" t="s">
        <v>36</v>
      </c>
      <c r="I236" s="2" t="s">
        <v>234</v>
      </c>
      <c r="J236" s="3">
        <v>8930</v>
      </c>
      <c r="K236" s="12" t="s">
        <v>418</v>
      </c>
      <c r="L236" s="70">
        <v>36023</v>
      </c>
      <c r="M236" s="32">
        <v>1998</v>
      </c>
      <c r="O236" s="21" t="s">
        <v>390</v>
      </c>
    </row>
    <row r="237" spans="1:17" x14ac:dyDescent="0.25">
      <c r="A237" s="28" t="s">
        <v>103</v>
      </c>
      <c r="B237" s="2" t="s">
        <v>64</v>
      </c>
      <c r="C237" s="2">
        <f>1999-1924</f>
        <v>75</v>
      </c>
      <c r="D237" s="13" t="s">
        <v>93</v>
      </c>
      <c r="E237" s="4" t="s">
        <v>57</v>
      </c>
      <c r="F237" s="49">
        <v>13.68</v>
      </c>
      <c r="H237" s="2" t="s">
        <v>36</v>
      </c>
      <c r="I237" s="2" t="s">
        <v>234</v>
      </c>
      <c r="J237" s="3">
        <v>8930</v>
      </c>
      <c r="K237" s="12" t="s">
        <v>419</v>
      </c>
      <c r="L237" s="70">
        <v>36401</v>
      </c>
      <c r="M237" s="32">
        <v>1999</v>
      </c>
      <c r="N237" s="21" t="s">
        <v>732</v>
      </c>
      <c r="O237" s="21" t="s">
        <v>597</v>
      </c>
    </row>
    <row r="238" spans="1:17" s="94" customFormat="1" x14ac:dyDescent="0.25">
      <c r="A238" s="28" t="s">
        <v>448</v>
      </c>
      <c r="B238" s="85" t="s">
        <v>64</v>
      </c>
      <c r="C238" s="85">
        <f>2000-1930</f>
        <v>70</v>
      </c>
      <c r="D238" s="93" t="s">
        <v>93</v>
      </c>
      <c r="E238" s="93" t="s">
        <v>57</v>
      </c>
      <c r="F238" s="92">
        <v>12.99</v>
      </c>
      <c r="G238" s="93" t="s">
        <v>149</v>
      </c>
      <c r="H238" s="85" t="s">
        <v>36</v>
      </c>
      <c r="I238" s="85" t="s">
        <v>96</v>
      </c>
      <c r="J238" s="91">
        <v>10978</v>
      </c>
      <c r="K238" s="85" t="s">
        <v>114</v>
      </c>
      <c r="L238" s="90">
        <v>36659</v>
      </c>
      <c r="M238" s="89">
        <v>2000</v>
      </c>
      <c r="N238" s="88" t="s">
        <v>668</v>
      </c>
      <c r="O238" s="87" t="s">
        <v>686</v>
      </c>
      <c r="P238" s="86"/>
      <c r="Q238" s="85"/>
    </row>
    <row r="239" spans="1:17" s="94" customFormat="1" x14ac:dyDescent="0.25">
      <c r="A239" s="28" t="s">
        <v>103</v>
      </c>
      <c r="B239" s="85" t="s">
        <v>64</v>
      </c>
      <c r="C239" s="85">
        <f>2000-1930</f>
        <v>70</v>
      </c>
      <c r="D239" s="93" t="s">
        <v>93</v>
      </c>
      <c r="E239" s="93" t="s">
        <v>57</v>
      </c>
      <c r="F239" s="107" t="s">
        <v>717</v>
      </c>
      <c r="G239" s="93" t="s">
        <v>32</v>
      </c>
      <c r="H239" s="85" t="s">
        <v>26</v>
      </c>
      <c r="I239" s="85" t="s">
        <v>96</v>
      </c>
      <c r="J239" s="91">
        <v>10978</v>
      </c>
      <c r="K239" s="85" t="s">
        <v>447</v>
      </c>
      <c r="L239" s="90">
        <v>36660</v>
      </c>
      <c r="M239" s="89">
        <v>2000</v>
      </c>
      <c r="N239" s="78" t="s">
        <v>718</v>
      </c>
      <c r="O239" s="87" t="s">
        <v>687</v>
      </c>
      <c r="P239" s="96"/>
      <c r="Q239" s="85"/>
    </row>
    <row r="240" spans="1:17" x14ac:dyDescent="0.25">
      <c r="A240" s="28" t="s">
        <v>103</v>
      </c>
      <c r="B240" s="2" t="s">
        <v>64</v>
      </c>
      <c r="C240" s="2">
        <f>2000-1930</f>
        <v>70</v>
      </c>
      <c r="D240" s="13" t="s">
        <v>93</v>
      </c>
      <c r="E240" s="4" t="s">
        <v>57</v>
      </c>
      <c r="F240" s="49">
        <v>12.93</v>
      </c>
      <c r="G240" s="4" t="s">
        <v>32</v>
      </c>
      <c r="H240" s="2" t="s">
        <v>36</v>
      </c>
      <c r="I240" s="2" t="s">
        <v>96</v>
      </c>
      <c r="J240" s="3">
        <v>10978</v>
      </c>
      <c r="K240" s="12" t="s">
        <v>445</v>
      </c>
      <c r="L240" s="70">
        <v>36687</v>
      </c>
      <c r="M240" s="32">
        <v>2000</v>
      </c>
      <c r="N240" s="82" t="s">
        <v>428</v>
      </c>
      <c r="O240" s="21" t="s">
        <v>446</v>
      </c>
    </row>
    <row r="241" spans="1:17" s="94" customFormat="1" x14ac:dyDescent="0.25">
      <c r="A241" s="28" t="s">
        <v>103</v>
      </c>
      <c r="B241" s="85" t="s">
        <v>64</v>
      </c>
      <c r="C241" s="85">
        <v>70</v>
      </c>
      <c r="D241" s="93" t="s">
        <v>93</v>
      </c>
      <c r="E241" s="93" t="s">
        <v>57</v>
      </c>
      <c r="F241" s="49">
        <v>12.69</v>
      </c>
      <c r="G241" s="93" t="s">
        <v>652</v>
      </c>
      <c r="H241" s="85" t="s">
        <v>36</v>
      </c>
      <c r="I241" s="85" t="s">
        <v>94</v>
      </c>
      <c r="J241" s="91">
        <v>16477</v>
      </c>
      <c r="K241" s="93" t="s">
        <v>114</v>
      </c>
      <c r="L241" s="90">
        <v>42175</v>
      </c>
      <c r="M241" s="89">
        <v>2015</v>
      </c>
      <c r="N241" s="88" t="s">
        <v>668</v>
      </c>
      <c r="O241" s="87" t="s">
        <v>688</v>
      </c>
      <c r="P241" s="96"/>
      <c r="Q241" s="85"/>
    </row>
    <row r="242" spans="1:17" x14ac:dyDescent="0.25">
      <c r="A242" s="62" t="s">
        <v>449</v>
      </c>
      <c r="B242" s="2" t="s">
        <v>64</v>
      </c>
      <c r="C242" s="2">
        <v>70</v>
      </c>
      <c r="D242" s="13" t="s">
        <v>93</v>
      </c>
      <c r="E242" s="4" t="s">
        <v>57</v>
      </c>
      <c r="F242" s="9">
        <v>12.61</v>
      </c>
      <c r="G242" s="4" t="s">
        <v>98</v>
      </c>
      <c r="H242" s="2" t="s">
        <v>36</v>
      </c>
      <c r="I242" s="2" t="s">
        <v>94</v>
      </c>
      <c r="J242" s="3">
        <v>16477</v>
      </c>
      <c r="K242" s="2" t="s">
        <v>95</v>
      </c>
      <c r="L242" s="70">
        <v>42209</v>
      </c>
      <c r="M242" s="89">
        <v>2015</v>
      </c>
      <c r="N242" s="87" t="s">
        <v>732</v>
      </c>
      <c r="O242" s="87" t="s">
        <v>659</v>
      </c>
      <c r="P242" s="26"/>
    </row>
    <row r="243" spans="1:17" x14ac:dyDescent="0.25">
      <c r="A243" s="28" t="s">
        <v>32</v>
      </c>
      <c r="D243" s="13"/>
      <c r="E243" s="4"/>
      <c r="F243" s="9"/>
      <c r="G243" s="4"/>
      <c r="L243" s="70"/>
      <c r="O243" s="77"/>
      <c r="P243" s="26"/>
    </row>
    <row r="244" spans="1:17" x14ac:dyDescent="0.25">
      <c r="A244" s="28" t="s">
        <v>32</v>
      </c>
      <c r="H244" s="4" t="s">
        <v>32</v>
      </c>
      <c r="L244" s="70"/>
    </row>
    <row r="245" spans="1:17" x14ac:dyDescent="0.25">
      <c r="A245" s="28" t="s">
        <v>103</v>
      </c>
      <c r="B245" s="2" t="s">
        <v>65</v>
      </c>
      <c r="C245" s="2">
        <v>75</v>
      </c>
      <c r="D245" s="4" t="s">
        <v>22</v>
      </c>
      <c r="E245" s="4" t="s">
        <v>57</v>
      </c>
      <c r="F245" s="9" t="s">
        <v>248</v>
      </c>
      <c r="H245" s="4" t="s">
        <v>26</v>
      </c>
      <c r="I245" s="2" t="s">
        <v>249</v>
      </c>
      <c r="J245" s="3">
        <v>78</v>
      </c>
      <c r="K245" s="2" t="s">
        <v>250</v>
      </c>
      <c r="L245" s="70">
        <v>27671</v>
      </c>
      <c r="M245" s="32">
        <v>1975</v>
      </c>
      <c r="N245" s="19" t="s">
        <v>270</v>
      </c>
      <c r="O245" s="21" t="s">
        <v>86</v>
      </c>
    </row>
    <row r="246" spans="1:17" x14ac:dyDescent="0.25">
      <c r="A246" s="28" t="s">
        <v>449</v>
      </c>
      <c r="B246" s="2" t="s">
        <v>65</v>
      </c>
      <c r="C246" s="12">
        <f>1979-1904</f>
        <v>75</v>
      </c>
      <c r="D246" s="4" t="s">
        <v>33</v>
      </c>
      <c r="E246" s="4" t="s">
        <v>57</v>
      </c>
      <c r="F246" s="9" t="s">
        <v>68</v>
      </c>
      <c r="H246" s="2" t="s">
        <v>26</v>
      </c>
      <c r="I246" s="2" t="s">
        <v>70</v>
      </c>
      <c r="J246" s="20">
        <v>1517</v>
      </c>
      <c r="K246" s="4" t="s">
        <v>114</v>
      </c>
      <c r="L246" s="70">
        <v>28980</v>
      </c>
      <c r="M246" s="32">
        <v>1979</v>
      </c>
      <c r="N246" s="21" t="s">
        <v>668</v>
      </c>
      <c r="O246" s="21" t="s">
        <v>755</v>
      </c>
    </row>
    <row r="247" spans="1:17" x14ac:dyDescent="0.25">
      <c r="A247" s="28" t="s">
        <v>103</v>
      </c>
      <c r="B247" s="2" t="s">
        <v>65</v>
      </c>
      <c r="C247" s="12">
        <f>1980-1904</f>
        <v>76</v>
      </c>
      <c r="D247" s="4" t="s">
        <v>33</v>
      </c>
      <c r="E247" s="4" t="s">
        <v>57</v>
      </c>
      <c r="F247" s="9" t="s">
        <v>246</v>
      </c>
      <c r="H247" s="2" t="s">
        <v>26</v>
      </c>
      <c r="I247" s="2" t="s">
        <v>70</v>
      </c>
      <c r="J247" s="20">
        <v>1517</v>
      </c>
      <c r="K247" s="4" t="s">
        <v>419</v>
      </c>
      <c r="L247" s="70">
        <v>29323</v>
      </c>
      <c r="M247" s="32">
        <v>1980</v>
      </c>
      <c r="N247" s="21" t="s">
        <v>443</v>
      </c>
      <c r="O247" s="21" t="s">
        <v>442</v>
      </c>
    </row>
    <row r="248" spans="1:17" x14ac:dyDescent="0.25">
      <c r="A248" s="21" t="s">
        <v>757</v>
      </c>
      <c r="B248" s="2" t="s">
        <v>65</v>
      </c>
      <c r="C248" s="40" t="s">
        <v>65</v>
      </c>
      <c r="D248" s="40" t="s">
        <v>198</v>
      </c>
      <c r="E248" s="4" t="s">
        <v>57</v>
      </c>
      <c r="F248" s="9" t="s">
        <v>247</v>
      </c>
      <c r="H248" s="2" t="s">
        <v>26</v>
      </c>
      <c r="I248" s="2" t="s">
        <v>70</v>
      </c>
      <c r="J248" s="20">
        <v>1517</v>
      </c>
      <c r="K248" s="40" t="s">
        <v>198</v>
      </c>
      <c r="L248" s="39" t="s">
        <v>440</v>
      </c>
      <c r="M248" s="37">
        <v>1980</v>
      </c>
      <c r="N248" s="21" t="s">
        <v>32</v>
      </c>
      <c r="O248" s="21" t="s">
        <v>756</v>
      </c>
    </row>
    <row r="249" spans="1:17" x14ac:dyDescent="0.25">
      <c r="A249" s="28" t="s">
        <v>449</v>
      </c>
      <c r="B249" s="2" t="s">
        <v>65</v>
      </c>
      <c r="C249" s="12">
        <v>76</v>
      </c>
      <c r="D249" s="4" t="s">
        <v>33</v>
      </c>
      <c r="E249" s="4" t="s">
        <v>57</v>
      </c>
      <c r="F249" s="9" t="s">
        <v>208</v>
      </c>
      <c r="H249" s="2" t="s">
        <v>36</v>
      </c>
      <c r="I249" s="2" t="s">
        <v>70</v>
      </c>
      <c r="J249" s="20">
        <v>1517</v>
      </c>
      <c r="K249" s="4" t="s">
        <v>378</v>
      </c>
      <c r="L249" s="70">
        <v>29407</v>
      </c>
      <c r="M249" s="32">
        <v>1980</v>
      </c>
      <c r="N249" s="21" t="s">
        <v>732</v>
      </c>
      <c r="O249" s="21" t="s">
        <v>758</v>
      </c>
    </row>
    <row r="250" spans="1:17" x14ac:dyDescent="0.25">
      <c r="A250" s="28" t="s">
        <v>103</v>
      </c>
      <c r="B250" s="2" t="s">
        <v>65</v>
      </c>
      <c r="C250" s="13">
        <f>1981-1905</f>
        <v>76</v>
      </c>
      <c r="D250" s="40" t="s">
        <v>198</v>
      </c>
      <c r="E250" s="4" t="s">
        <v>198</v>
      </c>
      <c r="F250" s="9" t="s">
        <v>199</v>
      </c>
      <c r="H250" s="2" t="s">
        <v>26</v>
      </c>
      <c r="I250" s="2" t="s">
        <v>70</v>
      </c>
      <c r="J250" s="20">
        <v>1517</v>
      </c>
      <c r="K250" s="4" t="s">
        <v>439</v>
      </c>
      <c r="L250" s="39" t="s">
        <v>527</v>
      </c>
      <c r="M250" s="37">
        <v>1981</v>
      </c>
      <c r="N250" s="21" t="s">
        <v>441</v>
      </c>
      <c r="O250" s="21" t="s">
        <v>442</v>
      </c>
    </row>
    <row r="251" spans="1:17" x14ac:dyDescent="0.25">
      <c r="A251" s="28" t="s">
        <v>449</v>
      </c>
      <c r="B251" s="2" t="s">
        <v>65</v>
      </c>
      <c r="C251" s="12">
        <f>1981-1904</f>
        <v>77</v>
      </c>
      <c r="D251" s="4" t="s">
        <v>33</v>
      </c>
      <c r="E251" s="4" t="s">
        <v>57</v>
      </c>
      <c r="F251" s="9">
        <v>20.83</v>
      </c>
      <c r="H251" s="2" t="s">
        <v>36</v>
      </c>
      <c r="I251" s="2" t="s">
        <v>70</v>
      </c>
      <c r="J251" s="20">
        <v>1517</v>
      </c>
      <c r="K251" s="4" t="s">
        <v>114</v>
      </c>
      <c r="L251" s="70">
        <v>29715</v>
      </c>
      <c r="M251" s="32">
        <v>1981</v>
      </c>
      <c r="N251" s="21" t="s">
        <v>759</v>
      </c>
      <c r="O251" s="21" t="s">
        <v>453</v>
      </c>
    </row>
    <row r="252" spans="1:17" x14ac:dyDescent="0.25">
      <c r="A252" s="28"/>
      <c r="C252" s="12"/>
      <c r="D252" s="4"/>
      <c r="E252" s="4"/>
      <c r="F252" s="9"/>
      <c r="J252" s="20"/>
      <c r="K252" s="4"/>
      <c r="L252" s="70"/>
      <c r="N252" s="21"/>
      <c r="O252" s="21"/>
    </row>
    <row r="253" spans="1:17" x14ac:dyDescent="0.25">
      <c r="A253" s="28" t="s">
        <v>448</v>
      </c>
      <c r="B253" s="2" t="s">
        <v>65</v>
      </c>
      <c r="C253" s="12">
        <f>1981-1902</f>
        <v>79</v>
      </c>
      <c r="D253" s="58" t="s">
        <v>93</v>
      </c>
      <c r="E253" s="4" t="s">
        <v>57</v>
      </c>
      <c r="F253" s="9">
        <v>19.239999999999998</v>
      </c>
      <c r="H253" s="2" t="s">
        <v>36</v>
      </c>
      <c r="I253" s="2" t="s">
        <v>381</v>
      </c>
      <c r="J253" s="20">
        <v>927</v>
      </c>
      <c r="K253" s="13" t="s">
        <v>372</v>
      </c>
      <c r="L253" s="70">
        <v>29813</v>
      </c>
      <c r="M253" s="32">
        <v>1981</v>
      </c>
      <c r="N253" s="21" t="s">
        <v>732</v>
      </c>
      <c r="O253" s="21" t="s">
        <v>502</v>
      </c>
    </row>
    <row r="254" spans="1:17" x14ac:dyDescent="0.25">
      <c r="A254" s="28" t="s">
        <v>448</v>
      </c>
      <c r="B254" s="2" t="s">
        <v>65</v>
      </c>
      <c r="C254" s="12">
        <f>1987-1912</f>
        <v>75</v>
      </c>
      <c r="D254" s="4" t="s">
        <v>93</v>
      </c>
      <c r="E254" s="4" t="s">
        <v>57</v>
      </c>
      <c r="F254" s="9">
        <v>16.350000000000001</v>
      </c>
      <c r="H254" s="2" t="s">
        <v>36</v>
      </c>
      <c r="I254" s="2" t="s">
        <v>183</v>
      </c>
      <c r="J254" s="3">
        <v>4556</v>
      </c>
      <c r="K254" s="13" t="s">
        <v>111</v>
      </c>
      <c r="L254" s="70">
        <v>32003</v>
      </c>
      <c r="M254" s="32">
        <v>1987</v>
      </c>
      <c r="N254" s="21" t="s">
        <v>732</v>
      </c>
      <c r="O254" s="21" t="s">
        <v>500</v>
      </c>
    </row>
    <row r="255" spans="1:17" x14ac:dyDescent="0.25">
      <c r="A255" s="28" t="s">
        <v>449</v>
      </c>
      <c r="B255" s="2" t="s">
        <v>65</v>
      </c>
      <c r="C255" s="12">
        <f>1989-1913</f>
        <v>76</v>
      </c>
      <c r="D255" s="4" t="s">
        <v>93</v>
      </c>
      <c r="E255" s="4" t="s">
        <v>57</v>
      </c>
      <c r="F255" s="9">
        <v>16.14</v>
      </c>
      <c r="H255" s="2" t="s">
        <v>36</v>
      </c>
      <c r="I255" s="2" t="s">
        <v>104</v>
      </c>
      <c r="J255" s="3">
        <v>4690</v>
      </c>
      <c r="K255" s="13" t="s">
        <v>111</v>
      </c>
      <c r="L255" s="72">
        <v>32719</v>
      </c>
      <c r="M255" s="32">
        <v>1989</v>
      </c>
      <c r="N255" s="21" t="s">
        <v>733</v>
      </c>
      <c r="O255" s="21" t="s">
        <v>539</v>
      </c>
    </row>
    <row r="256" spans="1:17" x14ac:dyDescent="0.25">
      <c r="A256" s="28" t="s">
        <v>449</v>
      </c>
      <c r="B256" s="2" t="s">
        <v>65</v>
      </c>
      <c r="C256" s="2">
        <f>1990-1915</f>
        <v>75</v>
      </c>
      <c r="D256" s="4" t="s">
        <v>93</v>
      </c>
      <c r="E256" s="4" t="s">
        <v>57</v>
      </c>
      <c r="F256" s="9" t="s">
        <v>48</v>
      </c>
      <c r="G256" s="85" t="s">
        <v>653</v>
      </c>
      <c r="H256" s="2" t="s">
        <v>26</v>
      </c>
      <c r="I256" s="2" t="s">
        <v>424</v>
      </c>
      <c r="J256" s="20">
        <v>5585</v>
      </c>
      <c r="K256" s="13" t="s">
        <v>486</v>
      </c>
      <c r="L256" s="70">
        <v>33117</v>
      </c>
      <c r="M256" s="89">
        <v>1990</v>
      </c>
      <c r="N256" s="87" t="s">
        <v>485</v>
      </c>
      <c r="O256" s="87" t="s">
        <v>689</v>
      </c>
    </row>
    <row r="257" spans="1:17" x14ac:dyDescent="0.25">
      <c r="A257" s="28" t="s">
        <v>103</v>
      </c>
      <c r="B257" s="2" t="s">
        <v>65</v>
      </c>
      <c r="C257" s="13">
        <f>1991-1916</f>
        <v>75</v>
      </c>
      <c r="D257" s="4" t="s">
        <v>93</v>
      </c>
      <c r="E257" s="4" t="s">
        <v>57</v>
      </c>
      <c r="F257" s="49">
        <v>15.37</v>
      </c>
      <c r="G257" s="4" t="s">
        <v>421</v>
      </c>
      <c r="H257" s="2" t="s">
        <v>36</v>
      </c>
      <c r="I257" s="2" t="s">
        <v>299</v>
      </c>
      <c r="J257" s="20">
        <v>5962</v>
      </c>
      <c r="K257" s="2" t="s">
        <v>429</v>
      </c>
      <c r="L257" s="72">
        <v>33439</v>
      </c>
      <c r="M257" s="32">
        <v>1991</v>
      </c>
      <c r="N257" s="21" t="s">
        <v>733</v>
      </c>
      <c r="O257" s="21" t="s">
        <v>542</v>
      </c>
    </row>
    <row r="258" spans="1:17" s="94" customFormat="1" x14ac:dyDescent="0.25">
      <c r="A258" s="28" t="s">
        <v>448</v>
      </c>
      <c r="B258" s="85" t="s">
        <v>65</v>
      </c>
      <c r="C258" s="85">
        <v>76</v>
      </c>
      <c r="D258" s="93" t="s">
        <v>93</v>
      </c>
      <c r="E258" s="93" t="s">
        <v>57</v>
      </c>
      <c r="F258" s="92">
        <v>15.44</v>
      </c>
      <c r="G258" s="85" t="s">
        <v>690</v>
      </c>
      <c r="H258" s="85" t="s">
        <v>36</v>
      </c>
      <c r="I258" s="85" t="s">
        <v>299</v>
      </c>
      <c r="J258" s="102">
        <v>5962</v>
      </c>
      <c r="K258" s="93" t="s">
        <v>491</v>
      </c>
      <c r="L258" s="90">
        <v>33830</v>
      </c>
      <c r="M258" s="89">
        <v>1992</v>
      </c>
      <c r="N258" s="87" t="s">
        <v>732</v>
      </c>
      <c r="O258" s="87" t="s">
        <v>727</v>
      </c>
      <c r="P258" s="86"/>
      <c r="Q258" s="85"/>
    </row>
    <row r="259" spans="1:17" s="94" customFormat="1" x14ac:dyDescent="0.25">
      <c r="A259" s="28" t="s">
        <v>103</v>
      </c>
      <c r="B259" s="85" t="s">
        <v>65</v>
      </c>
      <c r="C259" s="85">
        <v>76</v>
      </c>
      <c r="D259" s="93" t="s">
        <v>93</v>
      </c>
      <c r="E259" s="93" t="s">
        <v>57</v>
      </c>
      <c r="F259" s="49">
        <v>13.79</v>
      </c>
      <c r="G259" s="85"/>
      <c r="H259" s="85" t="s">
        <v>36</v>
      </c>
      <c r="I259" s="85" t="s">
        <v>234</v>
      </c>
      <c r="J259" s="91">
        <v>8930</v>
      </c>
      <c r="K259" s="93" t="s">
        <v>695</v>
      </c>
      <c r="L259" s="90">
        <v>36337</v>
      </c>
      <c r="M259" s="89">
        <v>1999</v>
      </c>
      <c r="N259" s="87" t="s">
        <v>694</v>
      </c>
      <c r="O259" s="87" t="s">
        <v>693</v>
      </c>
      <c r="P259" s="86"/>
      <c r="Q259" s="85"/>
    </row>
    <row r="260" spans="1:17" s="94" customFormat="1" x14ac:dyDescent="0.25">
      <c r="A260" s="28" t="s">
        <v>103</v>
      </c>
      <c r="B260" s="85" t="s">
        <v>65</v>
      </c>
      <c r="C260" s="93">
        <f>1999-1924</f>
        <v>75</v>
      </c>
      <c r="D260" s="93" t="s">
        <v>93</v>
      </c>
      <c r="E260" s="93" t="s">
        <v>57</v>
      </c>
      <c r="F260" s="49">
        <v>14.2</v>
      </c>
      <c r="G260" s="85" t="s">
        <v>692</v>
      </c>
      <c r="H260" s="85" t="s">
        <v>36</v>
      </c>
      <c r="I260" s="85" t="s">
        <v>234</v>
      </c>
      <c r="J260" s="91">
        <v>8930</v>
      </c>
      <c r="K260" s="93" t="s">
        <v>691</v>
      </c>
      <c r="L260" s="90">
        <v>36376</v>
      </c>
      <c r="M260" s="89">
        <v>1999</v>
      </c>
      <c r="N260" s="87" t="s">
        <v>733</v>
      </c>
      <c r="O260" s="87" t="s">
        <v>684</v>
      </c>
      <c r="P260" s="96"/>
      <c r="Q260" s="85"/>
    </row>
    <row r="261" spans="1:17" x14ac:dyDescent="0.25">
      <c r="A261" s="28" t="s">
        <v>449</v>
      </c>
      <c r="B261" s="2" t="s">
        <v>65</v>
      </c>
      <c r="C261" s="4">
        <f>1999-1924</f>
        <v>75</v>
      </c>
      <c r="D261" s="4" t="s">
        <v>93</v>
      </c>
      <c r="E261" s="4" t="s">
        <v>57</v>
      </c>
      <c r="F261" s="9">
        <v>13.68</v>
      </c>
      <c r="G261" s="4" t="s">
        <v>420</v>
      </c>
      <c r="H261" s="2" t="s">
        <v>36</v>
      </c>
      <c r="I261" s="2" t="s">
        <v>234</v>
      </c>
      <c r="J261" s="3">
        <v>8930</v>
      </c>
      <c r="K261" s="2" t="s">
        <v>419</v>
      </c>
      <c r="L261" s="70">
        <v>36401</v>
      </c>
      <c r="M261" s="32">
        <v>1999</v>
      </c>
      <c r="N261" s="21" t="s">
        <v>732</v>
      </c>
      <c r="O261" s="21" t="s">
        <v>581</v>
      </c>
    </row>
    <row r="262" spans="1:17" x14ac:dyDescent="0.25">
      <c r="A262" s="28" t="s">
        <v>103</v>
      </c>
      <c r="B262" s="2" t="s">
        <v>65</v>
      </c>
      <c r="C262" s="2">
        <f>2005-1930</f>
        <v>75</v>
      </c>
      <c r="D262" s="4" t="s">
        <v>93</v>
      </c>
      <c r="E262" s="4" t="s">
        <v>57</v>
      </c>
      <c r="F262" s="49">
        <v>13.77</v>
      </c>
      <c r="G262" s="2">
        <v>1.7</v>
      </c>
      <c r="H262" s="2" t="s">
        <v>36</v>
      </c>
      <c r="I262" s="2" t="s">
        <v>96</v>
      </c>
      <c r="J262" s="3">
        <v>10978</v>
      </c>
      <c r="K262" s="2" t="s">
        <v>111</v>
      </c>
      <c r="L262" s="70">
        <v>38521</v>
      </c>
      <c r="M262" s="89">
        <v>2005</v>
      </c>
      <c r="N262" s="88" t="s">
        <v>697</v>
      </c>
      <c r="O262" s="87" t="s">
        <v>696</v>
      </c>
    </row>
    <row r="263" spans="1:17" x14ac:dyDescent="0.25">
      <c r="A263" s="62" t="s">
        <v>449</v>
      </c>
      <c r="B263" s="2" t="s">
        <v>65</v>
      </c>
      <c r="C263" s="2">
        <v>75</v>
      </c>
      <c r="D263" s="4" t="s">
        <v>93</v>
      </c>
      <c r="E263" s="4" t="s">
        <v>57</v>
      </c>
      <c r="F263" s="8">
        <v>13.62</v>
      </c>
      <c r="G263" s="4"/>
      <c r="H263" s="2" t="s">
        <v>36</v>
      </c>
      <c r="I263" s="2" t="s">
        <v>96</v>
      </c>
      <c r="J263" s="3">
        <v>10978</v>
      </c>
      <c r="K263" s="2" t="s">
        <v>97</v>
      </c>
      <c r="L263" s="90">
        <v>38599</v>
      </c>
      <c r="M263" s="89">
        <v>2005</v>
      </c>
      <c r="N263" s="88" t="s">
        <v>698</v>
      </c>
      <c r="O263" s="87" t="s">
        <v>659</v>
      </c>
      <c r="P263" s="26"/>
    </row>
    <row r="264" spans="1:17" x14ac:dyDescent="0.25">
      <c r="A264" s="28" t="s">
        <v>32</v>
      </c>
      <c r="D264" s="4"/>
      <c r="E264" s="4"/>
      <c r="G264" s="4"/>
      <c r="L264" s="70"/>
      <c r="O264" s="77"/>
      <c r="P264" s="26"/>
    </row>
    <row r="265" spans="1:17" x14ac:dyDescent="0.25">
      <c r="A265" s="28" t="s">
        <v>32</v>
      </c>
      <c r="L265" s="70"/>
    </row>
    <row r="266" spans="1:17" x14ac:dyDescent="0.25">
      <c r="A266" s="28" t="s">
        <v>449</v>
      </c>
      <c r="B266" s="2" t="s">
        <v>405</v>
      </c>
      <c r="C266" s="2">
        <v>80</v>
      </c>
      <c r="D266" s="4" t="s">
        <v>33</v>
      </c>
      <c r="E266" s="4" t="s">
        <v>57</v>
      </c>
      <c r="F266" s="9" t="s">
        <v>457</v>
      </c>
      <c r="H266" s="2" t="s">
        <v>26</v>
      </c>
      <c r="I266" s="2" t="s">
        <v>381</v>
      </c>
      <c r="J266" s="20">
        <v>927</v>
      </c>
      <c r="K266" s="13" t="s">
        <v>458</v>
      </c>
      <c r="L266" s="70">
        <v>30156</v>
      </c>
      <c r="M266" s="32">
        <v>1982</v>
      </c>
      <c r="N266" s="21" t="s">
        <v>459</v>
      </c>
      <c r="O266" s="21" t="s">
        <v>499</v>
      </c>
    </row>
    <row r="267" spans="1:17" x14ac:dyDescent="0.25">
      <c r="A267" s="28" t="s">
        <v>103</v>
      </c>
      <c r="B267" s="2" t="s">
        <v>405</v>
      </c>
      <c r="C267" s="13">
        <v>80</v>
      </c>
      <c r="D267" s="4" t="s">
        <v>33</v>
      </c>
      <c r="E267" s="13" t="s">
        <v>57</v>
      </c>
      <c r="F267" s="8">
        <v>25.01</v>
      </c>
      <c r="H267" s="2" t="s">
        <v>36</v>
      </c>
      <c r="I267" s="2" t="s">
        <v>381</v>
      </c>
      <c r="J267" s="20">
        <v>927</v>
      </c>
      <c r="K267" s="2" t="s">
        <v>382</v>
      </c>
      <c r="L267" s="72">
        <v>30169</v>
      </c>
      <c r="M267" s="32">
        <v>1982</v>
      </c>
      <c r="N267" s="21" t="s">
        <v>732</v>
      </c>
      <c r="O267" s="21" t="s">
        <v>554</v>
      </c>
    </row>
    <row r="268" spans="1:17" x14ac:dyDescent="0.25">
      <c r="A268" s="28" t="s">
        <v>103</v>
      </c>
      <c r="B268" s="2" t="s">
        <v>405</v>
      </c>
      <c r="C268" s="13">
        <v>80</v>
      </c>
      <c r="D268" s="13" t="s">
        <v>110</v>
      </c>
      <c r="E268" s="13" t="s">
        <v>56</v>
      </c>
      <c r="F268" s="9" t="s">
        <v>472</v>
      </c>
      <c r="H268" s="2" t="s">
        <v>26</v>
      </c>
      <c r="I268" s="2" t="s">
        <v>70</v>
      </c>
      <c r="J268" s="20">
        <v>1517</v>
      </c>
      <c r="K268" s="2" t="s">
        <v>761</v>
      </c>
      <c r="L268" s="72">
        <v>30856</v>
      </c>
      <c r="M268" s="32">
        <v>1984</v>
      </c>
      <c r="N268" s="21" t="s">
        <v>473</v>
      </c>
      <c r="O268" s="21" t="s">
        <v>553</v>
      </c>
    </row>
    <row r="269" spans="1:17" x14ac:dyDescent="0.25">
      <c r="A269" s="28"/>
      <c r="C269" s="13"/>
      <c r="D269" s="4"/>
      <c r="E269" s="13"/>
      <c r="J269" s="20"/>
      <c r="L269" s="72"/>
      <c r="N269" s="21"/>
      <c r="O269" s="21"/>
    </row>
    <row r="270" spans="1:17" x14ac:dyDescent="0.25">
      <c r="A270" s="28" t="s">
        <v>103</v>
      </c>
      <c r="B270" s="2" t="s">
        <v>405</v>
      </c>
      <c r="C270" s="13">
        <f>1983-1902</f>
        <v>81</v>
      </c>
      <c r="D270" s="58" t="s">
        <v>93</v>
      </c>
      <c r="E270" s="13" t="s">
        <v>57</v>
      </c>
      <c r="F270" s="8">
        <v>19.79</v>
      </c>
      <c r="H270" s="2" t="s">
        <v>36</v>
      </c>
      <c r="I270" s="2" t="s">
        <v>385</v>
      </c>
      <c r="J270" s="20">
        <v>702</v>
      </c>
      <c r="K270" s="40" t="s">
        <v>198</v>
      </c>
      <c r="L270" s="72">
        <v>30478</v>
      </c>
      <c r="M270" s="32">
        <v>1983</v>
      </c>
      <c r="N270" s="21"/>
      <c r="O270" s="21" t="s">
        <v>551</v>
      </c>
    </row>
    <row r="271" spans="1:17" x14ac:dyDescent="0.25">
      <c r="A271" s="28" t="s">
        <v>103</v>
      </c>
      <c r="B271" s="4" t="s">
        <v>405</v>
      </c>
      <c r="C271" s="13">
        <f>1984-1904</f>
        <v>80</v>
      </c>
      <c r="D271" s="13" t="s">
        <v>93</v>
      </c>
      <c r="E271" s="13" t="s">
        <v>57</v>
      </c>
      <c r="F271" s="9">
        <v>17.55</v>
      </c>
      <c r="H271" s="2" t="s">
        <v>36</v>
      </c>
      <c r="I271" s="2" t="s">
        <v>70</v>
      </c>
      <c r="J271" s="20">
        <v>1517</v>
      </c>
      <c r="K271" s="2" t="s">
        <v>468</v>
      </c>
      <c r="L271" s="72">
        <v>30828</v>
      </c>
      <c r="M271" s="32">
        <v>1984</v>
      </c>
      <c r="N271" s="21" t="s">
        <v>572</v>
      </c>
      <c r="O271" s="21" t="s">
        <v>573</v>
      </c>
    </row>
    <row r="272" spans="1:17" x14ac:dyDescent="0.25">
      <c r="A272" s="28" t="s">
        <v>449</v>
      </c>
      <c r="B272" s="2" t="s">
        <v>405</v>
      </c>
      <c r="C272" s="13">
        <v>80</v>
      </c>
      <c r="D272" s="13" t="s">
        <v>93</v>
      </c>
      <c r="E272" s="4" t="s">
        <v>57</v>
      </c>
      <c r="F272" s="9" t="s">
        <v>59</v>
      </c>
      <c r="H272" s="2" t="s">
        <v>26</v>
      </c>
      <c r="I272" s="2" t="s">
        <v>70</v>
      </c>
      <c r="J272" s="20">
        <v>1517</v>
      </c>
      <c r="K272" s="13" t="s">
        <v>482</v>
      </c>
      <c r="L272" s="72">
        <v>30870</v>
      </c>
      <c r="M272" s="32">
        <v>1984</v>
      </c>
      <c r="N272" s="21" t="s">
        <v>471</v>
      </c>
      <c r="O272" s="21" t="s">
        <v>483</v>
      </c>
    </row>
    <row r="273" spans="1:17" x14ac:dyDescent="0.25">
      <c r="A273" s="28" t="s">
        <v>448</v>
      </c>
      <c r="B273" s="2" t="s">
        <v>405</v>
      </c>
      <c r="C273" s="13">
        <f>1996-1915</f>
        <v>81</v>
      </c>
      <c r="D273" s="13" t="s">
        <v>93</v>
      </c>
      <c r="E273" s="4" t="s">
        <v>57</v>
      </c>
      <c r="F273" s="8">
        <v>17.309999999999999</v>
      </c>
      <c r="H273" s="2" t="s">
        <v>36</v>
      </c>
      <c r="I273" s="2" t="s">
        <v>424</v>
      </c>
      <c r="J273" s="20">
        <v>5585</v>
      </c>
      <c r="K273" s="2" t="s">
        <v>114</v>
      </c>
      <c r="L273" s="72">
        <v>35189</v>
      </c>
      <c r="M273" s="89">
        <v>1996</v>
      </c>
      <c r="N273" s="88" t="s">
        <v>668</v>
      </c>
      <c r="O273" s="87" t="s">
        <v>699</v>
      </c>
    </row>
    <row r="274" spans="1:17" x14ac:dyDescent="0.25">
      <c r="A274" s="28" t="s">
        <v>448</v>
      </c>
      <c r="B274" s="2" t="s">
        <v>405</v>
      </c>
      <c r="C274" s="2">
        <v>81</v>
      </c>
      <c r="D274" s="4" t="s">
        <v>93</v>
      </c>
      <c r="E274" s="4" t="s">
        <v>57</v>
      </c>
      <c r="F274" s="8">
        <v>17.2</v>
      </c>
      <c r="G274" s="4" t="s">
        <v>423</v>
      </c>
      <c r="H274" s="2" t="s">
        <v>36</v>
      </c>
      <c r="I274" s="2" t="s">
        <v>422</v>
      </c>
      <c r="J274" s="3">
        <v>6334</v>
      </c>
      <c r="K274" s="2" t="s">
        <v>111</v>
      </c>
      <c r="L274" s="70">
        <v>36026</v>
      </c>
      <c r="M274" s="89">
        <v>1998</v>
      </c>
      <c r="N274" s="88" t="s">
        <v>701</v>
      </c>
      <c r="O274" s="87" t="s">
        <v>700</v>
      </c>
    </row>
    <row r="275" spans="1:17" s="94" customFormat="1" x14ac:dyDescent="0.25">
      <c r="A275" s="28" t="s">
        <v>103</v>
      </c>
      <c r="B275" s="85" t="s">
        <v>405</v>
      </c>
      <c r="C275" s="85">
        <v>80</v>
      </c>
      <c r="D275" s="93" t="s">
        <v>93</v>
      </c>
      <c r="E275" s="93" t="s">
        <v>99</v>
      </c>
      <c r="F275" s="53">
        <v>16.22</v>
      </c>
      <c r="G275" s="93">
        <v>1.3</v>
      </c>
      <c r="H275" s="85" t="s">
        <v>36</v>
      </c>
      <c r="I275" s="85" t="s">
        <v>100</v>
      </c>
      <c r="J275" s="91">
        <v>8930</v>
      </c>
      <c r="K275" s="85" t="s">
        <v>491</v>
      </c>
      <c r="L275" s="90">
        <v>38569</v>
      </c>
      <c r="M275" s="89">
        <v>2005</v>
      </c>
      <c r="N275" s="87" t="s">
        <v>760</v>
      </c>
      <c r="O275" s="87" t="s">
        <v>688</v>
      </c>
      <c r="P275" s="96"/>
      <c r="Q275" s="85"/>
    </row>
    <row r="276" spans="1:17" x14ac:dyDescent="0.25">
      <c r="A276" s="62" t="s">
        <v>449</v>
      </c>
      <c r="B276" s="2" t="s">
        <v>405</v>
      </c>
      <c r="C276" s="2">
        <v>80</v>
      </c>
      <c r="D276" s="4" t="s">
        <v>93</v>
      </c>
      <c r="E276" s="4" t="s">
        <v>99</v>
      </c>
      <c r="F276" s="8">
        <v>14.75</v>
      </c>
      <c r="G276" s="4" t="s">
        <v>102</v>
      </c>
      <c r="H276" s="2" t="s">
        <v>36</v>
      </c>
      <c r="I276" s="2" t="s">
        <v>100</v>
      </c>
      <c r="J276" s="3">
        <v>8930</v>
      </c>
      <c r="K276" s="2" t="s">
        <v>101</v>
      </c>
      <c r="L276" s="70">
        <v>38595</v>
      </c>
      <c r="M276" s="89">
        <v>2005</v>
      </c>
      <c r="N276" s="87" t="s">
        <v>733</v>
      </c>
      <c r="O276" s="87" t="s">
        <v>659</v>
      </c>
      <c r="P276" s="26"/>
    </row>
    <row r="277" spans="1:17" x14ac:dyDescent="0.25">
      <c r="A277" s="62"/>
      <c r="D277" s="4"/>
      <c r="E277" s="4"/>
      <c r="G277" s="4"/>
      <c r="L277" s="70"/>
      <c r="O277" s="77"/>
      <c r="P277" s="26"/>
    </row>
    <row r="278" spans="1:17" x14ac:dyDescent="0.25">
      <c r="A278" s="28" t="s">
        <v>32</v>
      </c>
      <c r="B278" s="7"/>
      <c r="L278" s="70"/>
    </row>
    <row r="279" spans="1:17" ht="36.75" x14ac:dyDescent="0.25">
      <c r="A279" s="54" t="s">
        <v>580</v>
      </c>
      <c r="B279" s="7" t="s">
        <v>406</v>
      </c>
      <c r="C279" s="2">
        <f>1997-1912</f>
        <v>85</v>
      </c>
      <c r="D279" s="4" t="s">
        <v>93</v>
      </c>
      <c r="E279" s="4" t="s">
        <v>57</v>
      </c>
      <c r="F279" s="8">
        <v>20.74</v>
      </c>
      <c r="G279" s="4" t="s">
        <v>32</v>
      </c>
      <c r="H279" s="2" t="s">
        <v>36</v>
      </c>
      <c r="I279" s="2" t="s">
        <v>235</v>
      </c>
      <c r="J279" s="20">
        <v>4467</v>
      </c>
      <c r="K279" s="13" t="s">
        <v>493</v>
      </c>
      <c r="L279" s="70">
        <v>35694</v>
      </c>
      <c r="M279" s="32">
        <v>1997</v>
      </c>
      <c r="N279" s="21" t="s">
        <v>30</v>
      </c>
      <c r="O279" s="21" t="s">
        <v>492</v>
      </c>
    </row>
    <row r="280" spans="1:17" x14ac:dyDescent="0.25">
      <c r="A280" s="28" t="s">
        <v>103</v>
      </c>
      <c r="B280" s="7" t="s">
        <v>406</v>
      </c>
      <c r="C280" s="2">
        <v>85</v>
      </c>
      <c r="D280" s="4" t="s">
        <v>93</v>
      </c>
      <c r="E280" s="40" t="s">
        <v>198</v>
      </c>
      <c r="F280" s="49" t="s">
        <v>230</v>
      </c>
      <c r="G280" s="4"/>
      <c r="H280" s="2" t="s">
        <v>36</v>
      </c>
      <c r="I280" s="2" t="s">
        <v>104</v>
      </c>
      <c r="J280" s="3">
        <v>4690</v>
      </c>
      <c r="K280" s="2" t="s">
        <v>555</v>
      </c>
      <c r="L280" s="70">
        <v>35924</v>
      </c>
      <c r="M280" s="32">
        <v>1998</v>
      </c>
      <c r="N280" s="82" t="s">
        <v>556</v>
      </c>
      <c r="O280" s="21" t="s">
        <v>401</v>
      </c>
      <c r="P280" s="26"/>
    </row>
    <row r="281" spans="1:17" x14ac:dyDescent="0.25">
      <c r="A281" s="62" t="s">
        <v>448</v>
      </c>
      <c r="B281" s="7" t="s">
        <v>406</v>
      </c>
      <c r="C281" s="2">
        <f>2007-1920</f>
        <v>87</v>
      </c>
      <c r="D281" s="4" t="s">
        <v>93</v>
      </c>
      <c r="E281" s="4" t="s">
        <v>99</v>
      </c>
      <c r="F281" s="8">
        <v>20</v>
      </c>
      <c r="G281" s="4" t="s">
        <v>106</v>
      </c>
      <c r="H281" s="2" t="s">
        <v>36</v>
      </c>
      <c r="I281" s="2" t="s">
        <v>107</v>
      </c>
      <c r="J281" s="3">
        <v>7270</v>
      </c>
      <c r="K281" s="2" t="s">
        <v>587</v>
      </c>
      <c r="L281" s="70">
        <v>39297</v>
      </c>
      <c r="M281" s="32">
        <v>2007</v>
      </c>
      <c r="N281" s="21" t="s">
        <v>732</v>
      </c>
      <c r="O281" s="21" t="s">
        <v>588</v>
      </c>
      <c r="P281" s="26"/>
    </row>
    <row r="282" spans="1:17" x14ac:dyDescent="0.25">
      <c r="A282" s="62"/>
      <c r="B282" s="7"/>
      <c r="D282" s="4"/>
      <c r="E282" s="4"/>
      <c r="G282" s="4"/>
      <c r="L282" s="70"/>
      <c r="N282" s="21"/>
      <c r="O282" s="21"/>
      <c r="P282" s="26"/>
    </row>
    <row r="283" spans="1:17" x14ac:dyDescent="0.25">
      <c r="A283" s="28" t="s">
        <v>32</v>
      </c>
      <c r="B283" s="7"/>
      <c r="D283" s="4"/>
      <c r="E283" s="4"/>
      <c r="G283" s="4"/>
      <c r="L283" s="70"/>
      <c r="O283" s="21"/>
      <c r="P283" s="26"/>
    </row>
    <row r="284" spans="1:17" x14ac:dyDescent="0.25">
      <c r="A284" s="28" t="s">
        <v>103</v>
      </c>
      <c r="B284" s="7" t="s">
        <v>407</v>
      </c>
      <c r="C284" s="2">
        <f>2003-1913</f>
        <v>90</v>
      </c>
      <c r="D284" s="4" t="s">
        <v>93</v>
      </c>
      <c r="E284" s="13" t="s">
        <v>99</v>
      </c>
      <c r="F284" s="49" t="s">
        <v>719</v>
      </c>
      <c r="G284" s="4" t="s">
        <v>32</v>
      </c>
      <c r="H284" s="2" t="s">
        <v>26</v>
      </c>
      <c r="I284" s="2" t="s">
        <v>104</v>
      </c>
      <c r="J284" s="3">
        <v>4690</v>
      </c>
      <c r="K284" s="2" t="s">
        <v>105</v>
      </c>
      <c r="L284" s="70">
        <v>37751</v>
      </c>
      <c r="M284" s="32">
        <v>2003</v>
      </c>
      <c r="N284" s="78" t="s">
        <v>721</v>
      </c>
      <c r="O284" s="21" t="s">
        <v>599</v>
      </c>
      <c r="P284" s="26"/>
    </row>
    <row r="285" spans="1:17" x14ac:dyDescent="0.25">
      <c r="A285" s="28" t="s">
        <v>103</v>
      </c>
      <c r="B285" s="7" t="s">
        <v>407</v>
      </c>
      <c r="C285" s="2">
        <f>2003-1913</f>
        <v>90</v>
      </c>
      <c r="D285" s="4" t="s">
        <v>93</v>
      </c>
      <c r="E285" s="13" t="s">
        <v>99</v>
      </c>
      <c r="F285" s="49" t="s">
        <v>720</v>
      </c>
      <c r="G285" s="4" t="s">
        <v>119</v>
      </c>
      <c r="H285" s="2" t="s">
        <v>36</v>
      </c>
      <c r="I285" s="2" t="s">
        <v>104</v>
      </c>
      <c r="J285" s="3">
        <v>4690</v>
      </c>
      <c r="K285" s="2" t="s">
        <v>425</v>
      </c>
      <c r="L285" s="70">
        <v>37828</v>
      </c>
      <c r="M285" s="32">
        <v>2003</v>
      </c>
      <c r="N285" s="78" t="s">
        <v>722</v>
      </c>
      <c r="O285" s="21" t="s">
        <v>390</v>
      </c>
      <c r="P285" s="26"/>
    </row>
    <row r="286" spans="1:17" x14ac:dyDescent="0.25">
      <c r="A286" s="28" t="s">
        <v>449</v>
      </c>
      <c r="B286" s="7" t="s">
        <v>407</v>
      </c>
      <c r="C286" s="2">
        <f>2010-1920</f>
        <v>90</v>
      </c>
      <c r="D286" s="4" t="s">
        <v>93</v>
      </c>
      <c r="E286" s="4" t="s">
        <v>99</v>
      </c>
      <c r="F286" s="8">
        <v>21.74</v>
      </c>
      <c r="G286" s="4" t="s">
        <v>426</v>
      </c>
      <c r="H286" s="2" t="s">
        <v>36</v>
      </c>
      <c r="I286" s="2" t="s">
        <v>107</v>
      </c>
      <c r="J286" s="3">
        <v>7270</v>
      </c>
      <c r="K286" s="2" t="s">
        <v>109</v>
      </c>
      <c r="L286" s="72" t="s">
        <v>541</v>
      </c>
      <c r="M286" s="32">
        <v>2010</v>
      </c>
      <c r="N286" s="21" t="s">
        <v>732</v>
      </c>
      <c r="O286" s="77" t="s">
        <v>591</v>
      </c>
      <c r="P286" s="26"/>
    </row>
    <row r="287" spans="1:17" x14ac:dyDescent="0.25">
      <c r="A287" s="62" t="s">
        <v>449</v>
      </c>
      <c r="B287" s="7" t="s">
        <v>407</v>
      </c>
      <c r="C287" s="2">
        <f>2011-1920</f>
        <v>91</v>
      </c>
      <c r="D287" s="4" t="s">
        <v>93</v>
      </c>
      <c r="E287" s="4" t="s">
        <v>99</v>
      </c>
      <c r="F287" s="8">
        <v>21.62</v>
      </c>
      <c r="G287" s="4" t="s">
        <v>108</v>
      </c>
      <c r="H287" s="2" t="s">
        <v>36</v>
      </c>
      <c r="I287" s="2" t="s">
        <v>107</v>
      </c>
      <c r="J287" s="3">
        <v>7270</v>
      </c>
      <c r="K287" s="2" t="s">
        <v>109</v>
      </c>
      <c r="L287" s="72">
        <v>40730</v>
      </c>
      <c r="M287" s="32">
        <v>2010</v>
      </c>
      <c r="N287" s="21" t="s">
        <v>733</v>
      </c>
      <c r="O287" s="77" t="s">
        <v>427</v>
      </c>
      <c r="P287" s="26"/>
    </row>
    <row r="288" spans="1:17" x14ac:dyDescent="0.25">
      <c r="A288" s="28"/>
      <c r="B288" s="7"/>
      <c r="L288" s="70"/>
    </row>
    <row r="289" spans="1:12" x14ac:dyDescent="0.25">
      <c r="A289" s="28"/>
      <c r="B289" s="7" t="s">
        <v>408</v>
      </c>
      <c r="C289" s="21" t="s">
        <v>409</v>
      </c>
      <c r="L289" s="70"/>
    </row>
    <row r="290" spans="1:12" x14ac:dyDescent="0.25">
      <c r="B290" s="31"/>
      <c r="L290" s="70"/>
    </row>
    <row r="291" spans="1:12" x14ac:dyDescent="0.25">
      <c r="B291" s="41" t="s">
        <v>340</v>
      </c>
      <c r="L291" s="70"/>
    </row>
    <row r="292" spans="1:12" x14ac:dyDescent="0.25">
      <c r="L292" s="70"/>
    </row>
    <row r="293" spans="1:12" x14ac:dyDescent="0.25">
      <c r="L293" s="70"/>
    </row>
    <row r="294" spans="1:12" x14ac:dyDescent="0.25">
      <c r="L294" s="70"/>
    </row>
    <row r="295" spans="1:12" x14ac:dyDescent="0.25">
      <c r="L295" s="70"/>
    </row>
    <row r="296" spans="1:12" x14ac:dyDescent="0.25">
      <c r="L296" s="70"/>
    </row>
    <row r="297" spans="1:12" x14ac:dyDescent="0.25">
      <c r="L297" s="70"/>
    </row>
    <row r="298" spans="1:12" x14ac:dyDescent="0.25">
      <c r="L298" s="70"/>
    </row>
    <row r="299" spans="1:12" x14ac:dyDescent="0.25">
      <c r="L299" s="70"/>
    </row>
    <row r="300" spans="1:12" x14ac:dyDescent="0.25">
      <c r="L300" s="70"/>
    </row>
    <row r="301" spans="1:12" x14ac:dyDescent="0.25">
      <c r="L301" s="70"/>
    </row>
    <row r="302" spans="1:12" x14ac:dyDescent="0.25">
      <c r="L302" s="70"/>
    </row>
    <row r="303" spans="1:12" x14ac:dyDescent="0.25">
      <c r="L303" s="70"/>
    </row>
    <row r="304" spans="1:12" x14ac:dyDescent="0.25">
      <c r="L304" s="70"/>
    </row>
    <row r="305" spans="12:12" x14ac:dyDescent="0.25">
      <c r="L305" s="70"/>
    </row>
    <row r="306" spans="12:12" x14ac:dyDescent="0.25">
      <c r="L306" s="70"/>
    </row>
    <row r="307" spans="12:12" x14ac:dyDescent="0.25">
      <c r="L307" s="70"/>
    </row>
    <row r="308" spans="12:12" x14ac:dyDescent="0.25">
      <c r="L308" s="70"/>
    </row>
  </sheetData>
  <autoFilter ref="M1:M312"/>
  <pageMargins left="0.2" right="0.2" top="0.25" bottom="0.25" header="0.05" footer="0.05"/>
  <pageSetup scale="90" orientation="landscape" horizontalDpi="4294967292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3"/>
  <sheetViews>
    <sheetView workbookViewId="0">
      <pane ySplit="3" topLeftCell="A20" activePane="bottomLeft" state="frozen"/>
      <selection pane="bottomLeft" activeCell="A2" sqref="A2:XFD57"/>
    </sheetView>
  </sheetViews>
  <sheetFormatPr defaultRowHeight="15" x14ac:dyDescent="0.25"/>
  <cols>
    <col min="1" max="1" width="6.7109375" customWidth="1"/>
    <col min="2" max="2" width="27.5703125" style="2" customWidth="1"/>
    <col min="3" max="4" width="17.140625" style="2" customWidth="1"/>
    <col min="5" max="5" width="17.42578125" style="2" customWidth="1"/>
    <col min="6" max="6" width="18.85546875" style="2" customWidth="1"/>
    <col min="7" max="7" width="14.85546875" style="2" customWidth="1"/>
    <col min="8" max="8" width="13.7109375" style="2" customWidth="1"/>
    <col min="9" max="11" width="9.140625" style="2"/>
  </cols>
  <sheetData>
    <row r="1" spans="2:8" x14ac:dyDescent="0.25">
      <c r="B1" s="38" t="s">
        <v>315</v>
      </c>
    </row>
    <row r="3" spans="2:8" x14ac:dyDescent="0.25">
      <c r="C3" s="4" t="s">
        <v>282</v>
      </c>
      <c r="D3" s="4" t="s">
        <v>188</v>
      </c>
      <c r="E3" s="4" t="s">
        <v>189</v>
      </c>
      <c r="F3" s="4" t="s">
        <v>211</v>
      </c>
      <c r="G3" s="4" t="s">
        <v>212</v>
      </c>
      <c r="H3" s="4" t="s">
        <v>375</v>
      </c>
    </row>
    <row r="4" spans="2:8" x14ac:dyDescent="0.25">
      <c r="B4" s="29"/>
      <c r="D4" s="4"/>
      <c r="E4" s="4"/>
      <c r="F4" s="4"/>
    </row>
    <row r="5" spans="2:8" x14ac:dyDescent="0.25">
      <c r="B5" s="26" t="s">
        <v>376</v>
      </c>
      <c r="C5" s="4" t="s">
        <v>103</v>
      </c>
      <c r="D5" s="13" t="s">
        <v>296</v>
      </c>
      <c r="E5" s="4" t="s">
        <v>296</v>
      </c>
      <c r="F5" s="4" t="s">
        <v>296</v>
      </c>
      <c r="G5" s="2" t="s">
        <v>213</v>
      </c>
      <c r="H5" s="4" t="s">
        <v>103</v>
      </c>
    </row>
    <row r="6" spans="2:8" x14ac:dyDescent="0.25">
      <c r="B6" s="26" t="s">
        <v>352</v>
      </c>
      <c r="C6" s="4" t="s">
        <v>103</v>
      </c>
      <c r="D6" s="4" t="s">
        <v>296</v>
      </c>
      <c r="E6" s="4" t="s">
        <v>215</v>
      </c>
      <c r="F6" s="4" t="s">
        <v>192</v>
      </c>
      <c r="G6" s="2" t="s">
        <v>213</v>
      </c>
      <c r="H6" s="4" t="s">
        <v>103</v>
      </c>
    </row>
    <row r="7" spans="2:8" ht="30" x14ac:dyDescent="0.25">
      <c r="B7" s="29" t="s">
        <v>511</v>
      </c>
      <c r="C7" s="4" t="s">
        <v>103</v>
      </c>
      <c r="D7" s="4" t="s">
        <v>190</v>
      </c>
      <c r="E7" s="4" t="s">
        <v>191</v>
      </c>
      <c r="F7" s="4" t="s">
        <v>192</v>
      </c>
      <c r="G7" s="2" t="s">
        <v>213</v>
      </c>
      <c r="H7" s="4" t="s">
        <v>103</v>
      </c>
    </row>
    <row r="8" spans="2:8" ht="30" x14ac:dyDescent="0.25">
      <c r="B8" s="29" t="s">
        <v>512</v>
      </c>
      <c r="C8" s="4" t="s">
        <v>103</v>
      </c>
      <c r="D8" s="4" t="s">
        <v>190</v>
      </c>
      <c r="E8" s="4" t="s">
        <v>191</v>
      </c>
      <c r="F8" s="4" t="s">
        <v>192</v>
      </c>
      <c r="G8" s="2" t="s">
        <v>213</v>
      </c>
      <c r="H8" s="4" t="s">
        <v>103</v>
      </c>
    </row>
    <row r="9" spans="2:8" x14ac:dyDescent="0.25">
      <c r="B9" s="29" t="s">
        <v>195</v>
      </c>
      <c r="C9" s="4" t="s">
        <v>103</v>
      </c>
      <c r="D9" s="4" t="s">
        <v>190</v>
      </c>
      <c r="E9" s="4" t="s">
        <v>191</v>
      </c>
      <c r="F9" s="4" t="s">
        <v>192</v>
      </c>
      <c r="G9" s="2" t="s">
        <v>213</v>
      </c>
      <c r="H9" s="4" t="s">
        <v>103</v>
      </c>
    </row>
    <row r="10" spans="2:8" ht="45" x14ac:dyDescent="0.25">
      <c r="B10" s="26" t="s">
        <v>301</v>
      </c>
      <c r="C10" s="4" t="s">
        <v>103</v>
      </c>
      <c r="D10" s="4" t="s">
        <v>190</v>
      </c>
      <c r="E10" s="4" t="s">
        <v>191</v>
      </c>
      <c r="F10" s="4" t="s">
        <v>192</v>
      </c>
      <c r="G10" s="4" t="s">
        <v>103</v>
      </c>
      <c r="H10" s="4" t="s">
        <v>103</v>
      </c>
    </row>
    <row r="11" spans="2:8" x14ac:dyDescent="0.25">
      <c r="B11" s="26" t="s">
        <v>357</v>
      </c>
      <c r="C11" s="4" t="s">
        <v>103</v>
      </c>
      <c r="D11" s="4" t="s">
        <v>190</v>
      </c>
      <c r="E11" s="4" t="s">
        <v>191</v>
      </c>
      <c r="F11" s="4" t="s">
        <v>192</v>
      </c>
      <c r="G11" s="4" t="s">
        <v>103</v>
      </c>
      <c r="H11" s="4" t="s">
        <v>103</v>
      </c>
    </row>
    <row r="12" spans="2:8" ht="30" x14ac:dyDescent="0.25">
      <c r="B12" s="26" t="s">
        <v>313</v>
      </c>
      <c r="C12" s="4" t="s">
        <v>103</v>
      </c>
      <c r="D12" s="4" t="s">
        <v>190</v>
      </c>
      <c r="E12" s="4" t="s">
        <v>191</v>
      </c>
      <c r="F12" s="4" t="s">
        <v>192</v>
      </c>
      <c r="G12" s="4" t="s">
        <v>213</v>
      </c>
      <c r="H12" s="4" t="s">
        <v>103</v>
      </c>
    </row>
    <row r="13" spans="2:8" ht="30" x14ac:dyDescent="0.25">
      <c r="B13" s="26" t="s">
        <v>361</v>
      </c>
      <c r="C13" s="4" t="s">
        <v>296</v>
      </c>
      <c r="D13" s="4" t="s">
        <v>215</v>
      </c>
      <c r="E13" s="4" t="s">
        <v>314</v>
      </c>
      <c r="F13" s="4" t="s">
        <v>283</v>
      </c>
      <c r="G13" s="4" t="s">
        <v>213</v>
      </c>
      <c r="H13" s="4" t="s">
        <v>103</v>
      </c>
    </row>
    <row r="14" spans="2:8" ht="30" x14ac:dyDescent="0.25">
      <c r="B14" s="26" t="s">
        <v>363</v>
      </c>
      <c r="C14" s="4" t="s">
        <v>362</v>
      </c>
      <c r="D14" s="4" t="s">
        <v>190</v>
      </c>
      <c r="E14" s="4" t="s">
        <v>215</v>
      </c>
      <c r="F14" s="4" t="s">
        <v>314</v>
      </c>
      <c r="G14" s="4" t="s">
        <v>103</v>
      </c>
      <c r="H14" s="4" t="s">
        <v>103</v>
      </c>
    </row>
    <row r="15" spans="2:8" ht="30" x14ac:dyDescent="0.25">
      <c r="B15" s="26" t="s">
        <v>364</v>
      </c>
      <c r="C15" s="4" t="s">
        <v>362</v>
      </c>
      <c r="D15" s="4" t="s">
        <v>190</v>
      </c>
      <c r="E15" s="4" t="s">
        <v>215</v>
      </c>
      <c r="F15" s="4" t="s">
        <v>314</v>
      </c>
      <c r="G15" s="4" t="s">
        <v>283</v>
      </c>
      <c r="H15" s="4" t="s">
        <v>103</v>
      </c>
    </row>
    <row r="16" spans="2:8" ht="30" x14ac:dyDescent="0.25">
      <c r="B16" s="26" t="s">
        <v>373</v>
      </c>
      <c r="C16" s="4" t="s">
        <v>362</v>
      </c>
      <c r="D16" s="4" t="s">
        <v>190</v>
      </c>
      <c r="E16" s="4" t="s">
        <v>215</v>
      </c>
      <c r="F16" s="4" t="s">
        <v>314</v>
      </c>
      <c r="G16" s="4" t="s">
        <v>283</v>
      </c>
      <c r="H16" s="4" t="s">
        <v>374</v>
      </c>
    </row>
    <row r="17" spans="2:8" ht="30" x14ac:dyDescent="0.25">
      <c r="B17" s="29" t="s">
        <v>281</v>
      </c>
      <c r="C17" s="4" t="s">
        <v>365</v>
      </c>
      <c r="D17" s="4" t="s">
        <v>365</v>
      </c>
      <c r="E17" s="4" t="s">
        <v>365</v>
      </c>
      <c r="F17" s="4" t="s">
        <v>283</v>
      </c>
      <c r="G17" s="4" t="s">
        <v>283</v>
      </c>
      <c r="H17" s="4" t="s">
        <v>103</v>
      </c>
    </row>
    <row r="18" spans="2:8" x14ac:dyDescent="0.25">
      <c r="B18" s="29" t="s">
        <v>514</v>
      </c>
      <c r="C18" s="4" t="s">
        <v>103</v>
      </c>
      <c r="D18" s="4" t="s">
        <v>190</v>
      </c>
      <c r="E18" s="4" t="s">
        <v>215</v>
      </c>
      <c r="F18" s="4" t="s">
        <v>283</v>
      </c>
      <c r="G18" s="4" t="s">
        <v>283</v>
      </c>
      <c r="H18" s="4"/>
    </row>
    <row r="19" spans="2:8" ht="30" x14ac:dyDescent="0.25">
      <c r="B19" s="26" t="s">
        <v>525</v>
      </c>
      <c r="C19" s="4" t="s">
        <v>103</v>
      </c>
      <c r="D19" s="4" t="s">
        <v>103</v>
      </c>
      <c r="E19" s="4" t="s">
        <v>103</v>
      </c>
      <c r="F19" s="4" t="s">
        <v>103</v>
      </c>
      <c r="G19" s="4" t="s">
        <v>103</v>
      </c>
      <c r="H19" s="4" t="s">
        <v>103</v>
      </c>
    </row>
    <row r="20" spans="2:8" x14ac:dyDescent="0.25">
      <c r="B20" s="26" t="s">
        <v>293</v>
      </c>
      <c r="C20" s="4" t="s">
        <v>103</v>
      </c>
      <c r="D20" s="4" t="s">
        <v>296</v>
      </c>
      <c r="E20" s="4" t="s">
        <v>215</v>
      </c>
      <c r="F20" s="4" t="s">
        <v>283</v>
      </c>
      <c r="G20" s="4" t="s">
        <v>103</v>
      </c>
      <c r="H20" s="4" t="s">
        <v>103</v>
      </c>
    </row>
    <row r="21" spans="2:8" ht="30" x14ac:dyDescent="0.25">
      <c r="B21" s="26" t="s">
        <v>526</v>
      </c>
      <c r="C21" s="4" t="s">
        <v>34</v>
      </c>
      <c r="D21" s="4" t="s">
        <v>46</v>
      </c>
      <c r="E21" s="4" t="s">
        <v>56</v>
      </c>
      <c r="F21" s="4" t="s">
        <v>57</v>
      </c>
      <c r="G21" s="4" t="s">
        <v>57</v>
      </c>
      <c r="H21" s="4"/>
    </row>
    <row r="22" spans="2:8" ht="30" x14ac:dyDescent="0.25">
      <c r="B22" s="26" t="s">
        <v>298</v>
      </c>
      <c r="C22" s="4" t="s">
        <v>103</v>
      </c>
      <c r="D22" s="4" t="s">
        <v>215</v>
      </c>
      <c r="E22" s="4" t="s">
        <v>314</v>
      </c>
      <c r="F22" s="4" t="s">
        <v>283</v>
      </c>
      <c r="G22" s="4" t="s">
        <v>283</v>
      </c>
      <c r="H22" s="4" t="s">
        <v>103</v>
      </c>
    </row>
    <row r="23" spans="2:8" x14ac:dyDescent="0.25">
      <c r="B23" s="26" t="s">
        <v>513</v>
      </c>
      <c r="C23" s="4" t="s">
        <v>362</v>
      </c>
      <c r="D23" s="4" t="s">
        <v>190</v>
      </c>
      <c r="E23" s="4" t="s">
        <v>215</v>
      </c>
      <c r="F23" s="4" t="s">
        <v>283</v>
      </c>
      <c r="G23" s="4" t="s">
        <v>283</v>
      </c>
      <c r="H23" s="4"/>
    </row>
    <row r="24" spans="2:8" x14ac:dyDescent="0.25">
      <c r="B24" s="26" t="s">
        <v>214</v>
      </c>
      <c r="C24" s="4" t="s">
        <v>103</v>
      </c>
      <c r="D24" s="4" t="s">
        <v>190</v>
      </c>
      <c r="E24" s="4" t="s">
        <v>215</v>
      </c>
      <c r="F24" s="4" t="s">
        <v>216</v>
      </c>
      <c r="G24" s="4" t="s">
        <v>217</v>
      </c>
      <c r="H24" s="4" t="s">
        <v>103</v>
      </c>
    </row>
    <row r="25" spans="2:8" x14ac:dyDescent="0.25">
      <c r="B25" s="26" t="s">
        <v>218</v>
      </c>
      <c r="C25" s="4" t="s">
        <v>103</v>
      </c>
      <c r="D25" s="4" t="s">
        <v>190</v>
      </c>
      <c r="E25" s="4" t="s">
        <v>215</v>
      </c>
      <c r="F25" s="4" t="s">
        <v>216</v>
      </c>
      <c r="G25" s="4" t="s">
        <v>217</v>
      </c>
      <c r="H25" s="4" t="s">
        <v>103</v>
      </c>
    </row>
    <row r="26" spans="2:8" ht="45" x14ac:dyDescent="0.25">
      <c r="B26" s="26" t="s">
        <v>729</v>
      </c>
      <c r="C26" s="4" t="s">
        <v>342</v>
      </c>
      <c r="D26" s="4" t="s">
        <v>296</v>
      </c>
      <c r="E26" s="4" t="s">
        <v>215</v>
      </c>
      <c r="F26" s="4" t="s">
        <v>216</v>
      </c>
      <c r="G26" s="4" t="s">
        <v>504</v>
      </c>
      <c r="H26" s="4"/>
    </row>
    <row r="27" spans="2:8" x14ac:dyDescent="0.25">
      <c r="B27" s="26" t="s">
        <v>380</v>
      </c>
      <c r="C27" s="4" t="s">
        <v>103</v>
      </c>
      <c r="D27" s="4" t="s">
        <v>342</v>
      </c>
      <c r="E27" s="4" t="s">
        <v>342</v>
      </c>
      <c r="F27" s="4" t="s">
        <v>342</v>
      </c>
      <c r="G27" s="4" t="s">
        <v>342</v>
      </c>
      <c r="H27" s="4" t="s">
        <v>103</v>
      </c>
    </row>
    <row r="28" spans="2:8" x14ac:dyDescent="0.25">
      <c r="B28" s="26" t="s">
        <v>379</v>
      </c>
      <c r="C28" s="4" t="s">
        <v>103</v>
      </c>
      <c r="D28" s="4" t="s">
        <v>342</v>
      </c>
      <c r="E28" s="4" t="s">
        <v>342</v>
      </c>
      <c r="F28" s="4" t="s">
        <v>343</v>
      </c>
      <c r="G28" s="4" t="s">
        <v>343</v>
      </c>
      <c r="H28" s="4" t="s">
        <v>103</v>
      </c>
    </row>
    <row r="29" spans="2:8" ht="30" x14ac:dyDescent="0.25">
      <c r="B29" s="26" t="s">
        <v>530</v>
      </c>
      <c r="C29" s="4" t="s">
        <v>362</v>
      </c>
      <c r="D29" s="4" t="s">
        <v>190</v>
      </c>
      <c r="E29" s="4" t="s">
        <v>215</v>
      </c>
      <c r="F29" s="4" t="s">
        <v>216</v>
      </c>
      <c r="G29" s="4" t="s">
        <v>217</v>
      </c>
      <c r="H29" s="4"/>
    </row>
    <row r="30" spans="2:8" ht="30" x14ac:dyDescent="0.25">
      <c r="B30" s="26" t="s">
        <v>531</v>
      </c>
      <c r="C30" s="4" t="s">
        <v>296</v>
      </c>
      <c r="D30" s="4" t="s">
        <v>191</v>
      </c>
      <c r="E30" s="4" t="s">
        <v>314</v>
      </c>
      <c r="F30" s="4" t="s">
        <v>283</v>
      </c>
      <c r="G30" s="4" t="s">
        <v>504</v>
      </c>
      <c r="H30" s="4"/>
    </row>
    <row r="31" spans="2:8" ht="45" x14ac:dyDescent="0.25">
      <c r="B31" s="26" t="s">
        <v>522</v>
      </c>
      <c r="C31" s="4" t="s">
        <v>103</v>
      </c>
      <c r="D31" s="4" t="s">
        <v>296</v>
      </c>
      <c r="E31" s="4" t="s">
        <v>215</v>
      </c>
      <c r="F31" s="4" t="s">
        <v>216</v>
      </c>
      <c r="G31" s="4" t="s">
        <v>217</v>
      </c>
      <c r="H31" s="4"/>
    </row>
    <row r="32" spans="2:8" x14ac:dyDescent="0.25">
      <c r="B32" s="26" t="s">
        <v>469</v>
      </c>
      <c r="C32" s="4" t="s">
        <v>362</v>
      </c>
      <c r="D32" s="4" t="s">
        <v>296</v>
      </c>
      <c r="E32" s="4" t="s">
        <v>215</v>
      </c>
      <c r="F32" s="4" t="s">
        <v>283</v>
      </c>
      <c r="G32" s="4" t="s">
        <v>283</v>
      </c>
      <c r="H32" s="4"/>
    </row>
    <row r="33" spans="2:8" ht="30" x14ac:dyDescent="0.25">
      <c r="B33" s="26" t="s">
        <v>574</v>
      </c>
      <c r="C33" s="4" t="s">
        <v>103</v>
      </c>
      <c r="D33" s="4" t="s">
        <v>296</v>
      </c>
      <c r="E33" s="4" t="s">
        <v>215</v>
      </c>
      <c r="F33" s="4" t="s">
        <v>216</v>
      </c>
      <c r="G33" s="4" t="s">
        <v>217</v>
      </c>
      <c r="H33" s="4"/>
    </row>
    <row r="34" spans="2:8" x14ac:dyDescent="0.25">
      <c r="B34" s="26" t="s">
        <v>344</v>
      </c>
      <c r="C34" s="4" t="s">
        <v>103</v>
      </c>
      <c r="D34" s="4" t="s">
        <v>342</v>
      </c>
      <c r="E34" s="4" t="s">
        <v>342</v>
      </c>
      <c r="F34" s="4" t="s">
        <v>345</v>
      </c>
      <c r="G34" s="4" t="s">
        <v>346</v>
      </c>
      <c r="H34" s="4" t="s">
        <v>103</v>
      </c>
    </row>
    <row r="35" spans="2:8" x14ac:dyDescent="0.25">
      <c r="B35" s="26" t="s">
        <v>494</v>
      </c>
      <c r="C35" s="4" t="s">
        <v>362</v>
      </c>
      <c r="D35" s="58" t="s">
        <v>296</v>
      </c>
      <c r="E35" s="4" t="s">
        <v>215</v>
      </c>
      <c r="F35" s="4" t="s">
        <v>504</v>
      </c>
      <c r="G35" s="58" t="s">
        <v>217</v>
      </c>
    </row>
    <row r="36" spans="2:8" ht="30" x14ac:dyDescent="0.25">
      <c r="B36" s="26" t="s">
        <v>604</v>
      </c>
      <c r="C36" s="4" t="s">
        <v>296</v>
      </c>
      <c r="D36" s="4" t="s">
        <v>296</v>
      </c>
      <c r="E36" s="4" t="s">
        <v>355</v>
      </c>
      <c r="F36" s="4" t="s">
        <v>216</v>
      </c>
      <c r="G36" s="4" t="s">
        <v>217</v>
      </c>
    </row>
    <row r="37" spans="2:8" ht="30" x14ac:dyDescent="0.25">
      <c r="B37" s="26" t="s">
        <v>505</v>
      </c>
      <c r="C37" s="4" t="s">
        <v>362</v>
      </c>
      <c r="D37" s="4" t="s">
        <v>296</v>
      </c>
      <c r="E37" s="4" t="s">
        <v>215</v>
      </c>
      <c r="F37" s="4" t="s">
        <v>504</v>
      </c>
      <c r="G37" s="4" t="s">
        <v>217</v>
      </c>
    </row>
    <row r="38" spans="2:8" ht="45" x14ac:dyDescent="0.25">
      <c r="B38" s="26" t="s">
        <v>506</v>
      </c>
      <c r="C38" s="4" t="s">
        <v>362</v>
      </c>
      <c r="D38" s="4" t="s">
        <v>296</v>
      </c>
      <c r="E38" s="58" t="s">
        <v>355</v>
      </c>
      <c r="F38" s="4" t="s">
        <v>504</v>
      </c>
      <c r="G38" s="4" t="s">
        <v>217</v>
      </c>
    </row>
    <row r="39" spans="2:8" x14ac:dyDescent="0.25">
      <c r="B39" s="26"/>
      <c r="C39" s="4"/>
      <c r="D39" s="4"/>
      <c r="E39" s="58"/>
      <c r="F39" s="4"/>
      <c r="G39" s="4"/>
    </row>
    <row r="40" spans="2:8" x14ac:dyDescent="0.25">
      <c r="B40" s="26" t="s">
        <v>503</v>
      </c>
      <c r="C40" s="4" t="s">
        <v>362</v>
      </c>
      <c r="D40" s="4" t="s">
        <v>296</v>
      </c>
      <c r="E40" s="58" t="s">
        <v>355</v>
      </c>
      <c r="F40" s="58" t="s">
        <v>216</v>
      </c>
      <c r="G40" s="13" t="s">
        <v>217</v>
      </c>
    </row>
    <row r="41" spans="2:8" ht="30" x14ac:dyDescent="0.25">
      <c r="B41" s="26" t="s">
        <v>521</v>
      </c>
      <c r="C41" s="4" t="s">
        <v>296</v>
      </c>
      <c r="D41" s="4" t="s">
        <v>296</v>
      </c>
      <c r="E41" s="4" t="s">
        <v>355</v>
      </c>
      <c r="F41" s="4" t="s">
        <v>216</v>
      </c>
      <c r="G41" s="4" t="s">
        <v>217</v>
      </c>
    </row>
    <row r="42" spans="2:8" x14ac:dyDescent="0.25">
      <c r="B42" s="26" t="s">
        <v>354</v>
      </c>
      <c r="C42" s="4" t="s">
        <v>296</v>
      </c>
      <c r="D42" s="4" t="s">
        <v>296</v>
      </c>
      <c r="E42" s="4" t="s">
        <v>355</v>
      </c>
      <c r="F42" s="4" t="s">
        <v>216</v>
      </c>
      <c r="G42" s="4" t="s">
        <v>217</v>
      </c>
    </row>
    <row r="43" spans="2:8" x14ac:dyDescent="0.25">
      <c r="B43" s="26" t="s">
        <v>444</v>
      </c>
      <c r="C43" s="4" t="s">
        <v>296</v>
      </c>
      <c r="D43" s="4" t="s">
        <v>296</v>
      </c>
      <c r="E43" s="4" t="s">
        <v>355</v>
      </c>
      <c r="F43" s="4" t="s">
        <v>216</v>
      </c>
      <c r="G43" s="4" t="s">
        <v>217</v>
      </c>
      <c r="H43" s="4" t="s">
        <v>217</v>
      </c>
    </row>
    <row r="44" spans="2:8" ht="30" x14ac:dyDescent="0.25">
      <c r="B44" s="26" t="s">
        <v>509</v>
      </c>
      <c r="C44" s="4" t="s">
        <v>362</v>
      </c>
      <c r="D44" s="4" t="s">
        <v>296</v>
      </c>
      <c r="E44" s="13" t="s">
        <v>355</v>
      </c>
      <c r="F44" s="13" t="s">
        <v>216</v>
      </c>
      <c r="G44" s="13" t="s">
        <v>217</v>
      </c>
    </row>
    <row r="45" spans="2:8" x14ac:dyDescent="0.25">
      <c r="B45" s="26"/>
      <c r="C45" s="4"/>
      <c r="D45" s="4"/>
      <c r="E45" s="13"/>
      <c r="F45" s="13"/>
      <c r="G45" s="13"/>
    </row>
    <row r="46" spans="2:8" x14ac:dyDescent="0.25">
      <c r="B46" s="26" t="s">
        <v>510</v>
      </c>
      <c r="C46" s="4" t="s">
        <v>362</v>
      </c>
      <c r="D46" s="4" t="s">
        <v>296</v>
      </c>
      <c r="E46" s="13" t="s">
        <v>355</v>
      </c>
      <c r="F46" s="13" t="s">
        <v>216</v>
      </c>
      <c r="G46" s="58" t="s">
        <v>508</v>
      </c>
    </row>
    <row r="47" spans="2:8" x14ac:dyDescent="0.25">
      <c r="B47" s="26"/>
      <c r="C47" s="4"/>
      <c r="D47" s="4"/>
      <c r="E47" s="13"/>
      <c r="F47" s="13"/>
      <c r="G47" s="58"/>
    </row>
    <row r="48" spans="2:8" x14ac:dyDescent="0.25">
      <c r="B48" s="26" t="s">
        <v>507</v>
      </c>
      <c r="C48" s="58" t="s">
        <v>296</v>
      </c>
      <c r="D48" s="4" t="s">
        <v>296</v>
      </c>
      <c r="E48" s="13" t="s">
        <v>355</v>
      </c>
      <c r="F48" s="13" t="s">
        <v>216</v>
      </c>
      <c r="G48" s="58" t="s">
        <v>508</v>
      </c>
    </row>
    <row r="49" spans="2:7" x14ac:dyDescent="0.25">
      <c r="B49" s="26"/>
      <c r="C49" s="58"/>
      <c r="D49" s="4"/>
      <c r="E49" s="13"/>
      <c r="F49" s="13"/>
      <c r="G49" s="58"/>
    </row>
    <row r="50" spans="2:7" x14ac:dyDescent="0.25">
      <c r="B50" s="26" t="s">
        <v>589</v>
      </c>
      <c r="C50" s="23" t="s">
        <v>590</v>
      </c>
      <c r="D50" s="4"/>
      <c r="E50" s="13"/>
      <c r="F50" s="13"/>
      <c r="G50" s="58"/>
    </row>
    <row r="51" spans="2:7" x14ac:dyDescent="0.25">
      <c r="B51" s="29"/>
    </row>
    <row r="52" spans="2:7" x14ac:dyDescent="0.25">
      <c r="B52" s="29"/>
      <c r="C52" s="2" t="s">
        <v>294</v>
      </c>
      <c r="D52" s="2" t="s">
        <v>295</v>
      </c>
    </row>
    <row r="53" spans="2:7" x14ac:dyDescent="0.25">
      <c r="B53" s="29"/>
      <c r="C53" s="2">
        <v>30</v>
      </c>
      <c r="D53" s="2">
        <v>76.2</v>
      </c>
      <c r="E53" s="4" t="s">
        <v>32</v>
      </c>
    </row>
    <row r="54" spans="2:7" x14ac:dyDescent="0.25">
      <c r="C54" s="2">
        <v>33</v>
      </c>
      <c r="D54" s="2">
        <v>83.82</v>
      </c>
    </row>
    <row r="55" spans="2:7" x14ac:dyDescent="0.25">
      <c r="C55" s="2">
        <v>36</v>
      </c>
      <c r="D55" s="2">
        <v>91.44</v>
      </c>
    </row>
    <row r="56" spans="2:7" x14ac:dyDescent="0.25">
      <c r="C56" s="2">
        <v>39</v>
      </c>
      <c r="D56" s="2">
        <v>99.06</v>
      </c>
      <c r="E56" s="4" t="s">
        <v>302</v>
      </c>
    </row>
    <row r="57" spans="2:7" x14ac:dyDescent="0.25">
      <c r="C57" s="2">
        <v>42</v>
      </c>
      <c r="D57" s="2">
        <v>106.68</v>
      </c>
    </row>
    <row r="58" spans="2:7" x14ac:dyDescent="0.25">
      <c r="C58" s="19"/>
    </row>
    <row r="59" spans="2:7" x14ac:dyDescent="0.25">
      <c r="B59" s="2" t="s">
        <v>187</v>
      </c>
      <c r="C59" s="21" t="s">
        <v>194</v>
      </c>
    </row>
    <row r="60" spans="2:7" x14ac:dyDescent="0.25">
      <c r="B60" s="2" t="s">
        <v>187</v>
      </c>
      <c r="C60" s="19" t="s">
        <v>193</v>
      </c>
    </row>
    <row r="61" spans="2:7" x14ac:dyDescent="0.25">
      <c r="B61" s="4" t="s">
        <v>293</v>
      </c>
      <c r="C61" s="19" t="s">
        <v>203</v>
      </c>
    </row>
    <row r="62" spans="2:7" x14ac:dyDescent="0.25">
      <c r="C62" s="19"/>
    </row>
    <row r="63" spans="2:7" x14ac:dyDescent="0.25">
      <c r="C63" s="19"/>
    </row>
    <row r="64" spans="2:7" x14ac:dyDescent="0.25">
      <c r="B64" s="19" t="s">
        <v>225</v>
      </c>
      <c r="C64" s="19"/>
    </row>
    <row r="65" spans="2:3" x14ac:dyDescent="0.25">
      <c r="C65" s="19"/>
    </row>
    <row r="66" spans="2:3" x14ac:dyDescent="0.25">
      <c r="C66" s="19"/>
    </row>
    <row r="67" spans="2:3" ht="30" x14ac:dyDescent="0.25">
      <c r="B67" s="29" t="s">
        <v>281</v>
      </c>
      <c r="C67" t="s">
        <v>292</v>
      </c>
    </row>
    <row r="68" spans="2:3" ht="30" x14ac:dyDescent="0.25">
      <c r="B68" s="29" t="s">
        <v>281</v>
      </c>
      <c r="C68" t="s">
        <v>291</v>
      </c>
    </row>
    <row r="69" spans="2:3" x14ac:dyDescent="0.25">
      <c r="B69" s="19"/>
      <c r="C69" s="19"/>
    </row>
    <row r="70" spans="2:3" x14ac:dyDescent="0.25">
      <c r="B70" s="55" t="s">
        <v>431</v>
      </c>
      <c r="C70" s="19"/>
    </row>
    <row r="71" spans="2:3" x14ac:dyDescent="0.25">
      <c r="B71" s="5" t="s">
        <v>430</v>
      </c>
    </row>
    <row r="72" spans="2:3" x14ac:dyDescent="0.25">
      <c r="B72" s="5" t="s">
        <v>432</v>
      </c>
    </row>
    <row r="73" spans="2:3" x14ac:dyDescent="0.25">
      <c r="B73" s="5" t="s">
        <v>433</v>
      </c>
    </row>
    <row r="74" spans="2:3" x14ac:dyDescent="0.25">
      <c r="B74" s="5" t="s">
        <v>434</v>
      </c>
    </row>
    <row r="75" spans="2:3" x14ac:dyDescent="0.25">
      <c r="B75" s="5" t="s">
        <v>435</v>
      </c>
    </row>
    <row r="76" spans="2:3" x14ac:dyDescent="0.25">
      <c r="B76" s="5" t="s">
        <v>436</v>
      </c>
    </row>
    <row r="77" spans="2:3" x14ac:dyDescent="0.25">
      <c r="B77" s="5" t="s">
        <v>437</v>
      </c>
    </row>
    <row r="78" spans="2:3" x14ac:dyDescent="0.25">
      <c r="B78" s="5"/>
    </row>
    <row r="79" spans="2:3" x14ac:dyDescent="0.25">
      <c r="B79" s="5"/>
    </row>
    <row r="80" spans="2:3" x14ac:dyDescent="0.25">
      <c r="B80" s="5"/>
    </row>
    <row r="81" spans="2:2" x14ac:dyDescent="0.25">
      <c r="B81" s="5"/>
    </row>
    <row r="82" spans="2:2" x14ac:dyDescent="0.25">
      <c r="B82" s="5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5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</sheetData>
  <hyperlinks>
    <hyperlink ref="C50" r:id="rId1"/>
  </hyperlinks>
  <pageMargins left="0.7" right="0.7" top="0.75" bottom="0.75" header="0.3" footer="0.3"/>
  <pageSetup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7"/>
  <sheetViews>
    <sheetView workbookViewId="0">
      <selection activeCell="A5" sqref="A5"/>
    </sheetView>
  </sheetViews>
  <sheetFormatPr defaultRowHeight="15" x14ac:dyDescent="0.25"/>
  <sheetData>
    <row r="2" spans="2:2" x14ac:dyDescent="0.25">
      <c r="B2" t="s">
        <v>788</v>
      </c>
    </row>
    <row r="3" spans="2:2" x14ac:dyDescent="0.25">
      <c r="B3" t="s">
        <v>775</v>
      </c>
    </row>
    <row r="4" spans="2:2" x14ac:dyDescent="0.25">
      <c r="B4" s="109" t="s">
        <v>786</v>
      </c>
    </row>
    <row r="5" spans="2:2" x14ac:dyDescent="0.25">
      <c r="B5" s="109" t="s">
        <v>776</v>
      </c>
    </row>
    <row r="6" spans="2:2" x14ac:dyDescent="0.25">
      <c r="B6" s="109" t="s">
        <v>777</v>
      </c>
    </row>
    <row r="7" spans="2:2" x14ac:dyDescent="0.25">
      <c r="B7" s="109" t="s">
        <v>776</v>
      </c>
    </row>
    <row r="8" spans="2:2" x14ac:dyDescent="0.25">
      <c r="B8" s="109" t="s">
        <v>778</v>
      </c>
    </row>
    <row r="9" spans="2:2" x14ac:dyDescent="0.25">
      <c r="B9" s="109" t="s">
        <v>779</v>
      </c>
    </row>
    <row r="10" spans="2:2" x14ac:dyDescent="0.25">
      <c r="B10" s="109" t="s">
        <v>780</v>
      </c>
    </row>
    <row r="11" spans="2:2" x14ac:dyDescent="0.25">
      <c r="B11" s="109" t="s">
        <v>781</v>
      </c>
    </row>
    <row r="12" spans="2:2" x14ac:dyDescent="0.25">
      <c r="B12" s="109" t="s">
        <v>782</v>
      </c>
    </row>
    <row r="13" spans="2:2" x14ac:dyDescent="0.25">
      <c r="B13" s="109" t="s">
        <v>783</v>
      </c>
    </row>
    <row r="14" spans="2:2" x14ac:dyDescent="0.25">
      <c r="B14" s="109" t="s">
        <v>784</v>
      </c>
    </row>
    <row r="15" spans="2:2" x14ac:dyDescent="0.25">
      <c r="B15" s="109" t="s">
        <v>785</v>
      </c>
    </row>
    <row r="17" spans="2:2" x14ac:dyDescent="0.25">
      <c r="B17" s="23" t="s">
        <v>787</v>
      </c>
    </row>
  </sheetData>
  <hyperlinks>
    <hyperlink ref="B17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2"/>
  <sheetViews>
    <sheetView workbookViewId="0">
      <selection activeCell="D29" sqref="D29"/>
    </sheetView>
  </sheetViews>
  <sheetFormatPr defaultRowHeight="15" x14ac:dyDescent="0.25"/>
  <cols>
    <col min="3" max="3" width="23.28515625" customWidth="1"/>
    <col min="4" max="4" width="17.42578125" customWidth="1"/>
    <col min="5" max="5" width="12.7109375" customWidth="1"/>
  </cols>
  <sheetData>
    <row r="3" spans="3:5" x14ac:dyDescent="0.25">
      <c r="E3" s="84" t="s">
        <v>632</v>
      </c>
    </row>
    <row r="4" spans="3:5" x14ac:dyDescent="0.25">
      <c r="C4" s="2" t="s">
        <v>616</v>
      </c>
      <c r="D4" s="3">
        <v>15865</v>
      </c>
      <c r="E4" s="2">
        <f>1943+35</f>
        <v>1978</v>
      </c>
    </row>
    <row r="5" spans="3:5" x14ac:dyDescent="0.25">
      <c r="C5" s="2" t="s">
        <v>617</v>
      </c>
      <c r="D5" s="3">
        <v>17231</v>
      </c>
      <c r="E5" s="2">
        <f>1947+35</f>
        <v>1982</v>
      </c>
    </row>
    <row r="6" spans="3:5" x14ac:dyDescent="0.25">
      <c r="C6" s="2" t="s">
        <v>618</v>
      </c>
      <c r="D6" s="3">
        <v>18340</v>
      </c>
      <c r="E6" s="2">
        <f>1950+35</f>
        <v>1985</v>
      </c>
    </row>
    <row r="7" spans="3:5" x14ac:dyDescent="0.25">
      <c r="C7" s="2" t="s">
        <v>619</v>
      </c>
      <c r="D7" s="3">
        <v>18575</v>
      </c>
      <c r="E7" s="2">
        <f>1950+35</f>
        <v>1985</v>
      </c>
    </row>
    <row r="8" spans="3:5" x14ac:dyDescent="0.25">
      <c r="C8" s="2" t="s">
        <v>620</v>
      </c>
      <c r="D8" s="3">
        <v>19542</v>
      </c>
      <c r="E8" s="2">
        <f>1953+35</f>
        <v>1988</v>
      </c>
    </row>
    <row r="9" spans="3:5" x14ac:dyDescent="0.25">
      <c r="C9" s="2" t="s">
        <v>621</v>
      </c>
      <c r="D9" s="3">
        <v>20597</v>
      </c>
      <c r="E9" s="2">
        <f>1956+35</f>
        <v>1991</v>
      </c>
    </row>
    <row r="10" spans="3:5" x14ac:dyDescent="0.25">
      <c r="C10" s="2" t="s">
        <v>622</v>
      </c>
      <c r="D10" s="3">
        <v>20988</v>
      </c>
      <c r="E10" s="2">
        <f>1957+35</f>
        <v>1992</v>
      </c>
    </row>
    <row r="11" spans="3:5" x14ac:dyDescent="0.25">
      <c r="C11" s="2" t="s">
        <v>233</v>
      </c>
      <c r="D11" s="3">
        <v>21401</v>
      </c>
      <c r="E11" s="2">
        <f>1958+35</f>
        <v>1993</v>
      </c>
    </row>
    <row r="12" spans="3:5" x14ac:dyDescent="0.25">
      <c r="C12" s="2" t="s">
        <v>623</v>
      </c>
      <c r="D12" s="3">
        <v>21633</v>
      </c>
      <c r="E12" s="2">
        <f>1959+35</f>
        <v>1994</v>
      </c>
    </row>
    <row r="13" spans="3:5" x14ac:dyDescent="0.25">
      <c r="C13" s="2" t="s">
        <v>624</v>
      </c>
      <c r="D13" s="3">
        <v>22081</v>
      </c>
      <c r="E13" s="2">
        <f>1960+35</f>
        <v>1995</v>
      </c>
    </row>
    <row r="14" spans="3:5" x14ac:dyDescent="0.25">
      <c r="C14" s="2" t="s">
        <v>625</v>
      </c>
      <c r="D14" s="3">
        <v>22884</v>
      </c>
      <c r="E14" s="2">
        <f>1962+35</f>
        <v>1997</v>
      </c>
    </row>
    <row r="15" spans="3:5" x14ac:dyDescent="0.25">
      <c r="C15" s="2" t="s">
        <v>626</v>
      </c>
      <c r="D15" s="3">
        <v>22912</v>
      </c>
      <c r="E15" s="2">
        <f>1962+35</f>
        <v>1997</v>
      </c>
    </row>
    <row r="16" spans="3:5" x14ac:dyDescent="0.25">
      <c r="C16" s="2" t="s">
        <v>389</v>
      </c>
      <c r="D16" s="3">
        <v>23229</v>
      </c>
      <c r="E16" s="2">
        <f>1963+35</f>
        <v>1998</v>
      </c>
    </row>
    <row r="17" spans="3:5" x14ac:dyDescent="0.25">
      <c r="C17" s="2" t="s">
        <v>627</v>
      </c>
      <c r="D17" s="3">
        <v>23634</v>
      </c>
      <c r="E17" s="2">
        <f>1964+35</f>
        <v>1999</v>
      </c>
    </row>
    <row r="18" spans="3:5" x14ac:dyDescent="0.25">
      <c r="C18" s="2" t="s">
        <v>628</v>
      </c>
      <c r="D18" s="3">
        <v>24632</v>
      </c>
      <c r="E18" s="2">
        <f>1967+35</f>
        <v>2002</v>
      </c>
    </row>
    <row r="19" spans="3:5" x14ac:dyDescent="0.25">
      <c r="C19" s="2" t="s">
        <v>629</v>
      </c>
      <c r="D19" s="3">
        <v>24643</v>
      </c>
      <c r="E19" s="2">
        <f>1967+35</f>
        <v>2002</v>
      </c>
    </row>
    <row r="20" spans="3:5" x14ac:dyDescent="0.25">
      <c r="C20" s="2" t="s">
        <v>630</v>
      </c>
      <c r="D20" s="3">
        <v>24664</v>
      </c>
      <c r="E20" s="2">
        <f>1967+35</f>
        <v>2002</v>
      </c>
    </row>
    <row r="21" spans="3:5" x14ac:dyDescent="0.25">
      <c r="C21" s="2" t="s">
        <v>631</v>
      </c>
      <c r="D21" s="3">
        <v>25113</v>
      </c>
      <c r="E21" s="2">
        <f>1968+35</f>
        <v>2003</v>
      </c>
    </row>
    <row r="22" spans="3:5" x14ac:dyDescent="0.25">
      <c r="C22" s="2" t="s">
        <v>115</v>
      </c>
      <c r="D22" s="3">
        <v>25993</v>
      </c>
      <c r="E22" s="2">
        <f>1971+35</f>
        <v>2006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52" workbookViewId="0">
      <selection activeCell="E84" sqref="E84"/>
    </sheetView>
  </sheetViews>
  <sheetFormatPr defaultRowHeight="15" x14ac:dyDescent="0.25"/>
  <cols>
    <col min="1" max="1" width="7.5703125" style="2" customWidth="1"/>
    <col min="2" max="2" width="13.42578125" style="2" customWidth="1"/>
    <col min="3" max="3" width="7.28515625" style="2" customWidth="1"/>
    <col min="4" max="4" width="10.28515625" style="2" customWidth="1"/>
    <col min="5" max="5" width="9.140625" style="2"/>
    <col min="6" max="6" width="9.140625" style="8"/>
    <col min="7" max="7" width="11" style="2" customWidth="1"/>
    <col min="8" max="8" width="18" style="2" customWidth="1"/>
    <col min="9" max="9" width="13.140625" style="3" customWidth="1"/>
    <col min="10" max="10" width="28.85546875" style="2" customWidth="1"/>
    <col min="11" max="11" width="12.5703125" style="3" customWidth="1"/>
    <col min="12" max="12" width="14.42578125" style="2" customWidth="1"/>
    <col min="13" max="13" width="17.85546875" style="19" customWidth="1"/>
    <col min="14" max="15" width="9.140625" style="2"/>
  </cols>
  <sheetData>
    <row r="1" spans="1:14" s="2" customFormat="1" x14ac:dyDescent="0.25">
      <c r="B1" s="2" t="s">
        <v>13</v>
      </c>
      <c r="C1" s="2" t="s">
        <v>14</v>
      </c>
      <c r="D1" s="2" t="s">
        <v>16</v>
      </c>
      <c r="E1" s="2" t="s">
        <v>17</v>
      </c>
      <c r="F1" s="8" t="s">
        <v>15</v>
      </c>
      <c r="G1" s="2" t="s">
        <v>25</v>
      </c>
      <c r="H1" s="2" t="s">
        <v>18</v>
      </c>
      <c r="I1" s="3" t="s">
        <v>72</v>
      </c>
      <c r="J1" s="4" t="s">
        <v>77</v>
      </c>
      <c r="K1" s="3" t="s">
        <v>19</v>
      </c>
      <c r="L1" s="2" t="s">
        <v>29</v>
      </c>
      <c r="M1" s="19" t="s">
        <v>20</v>
      </c>
      <c r="N1" s="2" t="s">
        <v>92</v>
      </c>
    </row>
    <row r="2" spans="1:14" s="19" customFormat="1" x14ac:dyDescent="0.25">
      <c r="A2" s="2"/>
      <c r="B2" s="2"/>
      <c r="C2" s="2"/>
      <c r="D2" s="2"/>
      <c r="E2" s="2"/>
      <c r="F2" s="8"/>
      <c r="G2" s="2"/>
      <c r="H2" s="2"/>
      <c r="I2" s="3"/>
      <c r="J2" s="2"/>
      <c r="K2" s="3"/>
      <c r="L2" s="2"/>
      <c r="N2" s="2"/>
    </row>
    <row r="3" spans="1:14" s="5" customFormat="1" x14ac:dyDescent="0.25">
      <c r="A3" s="2"/>
      <c r="B3" s="1" t="s">
        <v>0</v>
      </c>
      <c r="F3" s="18"/>
      <c r="I3" s="22" t="s">
        <v>125</v>
      </c>
      <c r="K3" s="6"/>
      <c r="M3" s="19"/>
    </row>
    <row r="4" spans="1:14" x14ac:dyDescent="0.25">
      <c r="B4" s="7"/>
    </row>
    <row r="5" spans="1:14" x14ac:dyDescent="0.25">
      <c r="B5" s="7"/>
    </row>
    <row r="6" spans="1:14" x14ac:dyDescent="0.25">
      <c r="B6" s="7" t="s">
        <v>1</v>
      </c>
    </row>
    <row r="7" spans="1:14" x14ac:dyDescent="0.25">
      <c r="B7" s="7"/>
    </row>
    <row r="8" spans="1:14" x14ac:dyDescent="0.25">
      <c r="B8" s="7" t="s">
        <v>2</v>
      </c>
    </row>
    <row r="9" spans="1:14" x14ac:dyDescent="0.25">
      <c r="B9" s="7"/>
    </row>
    <row r="10" spans="1:14" x14ac:dyDescent="0.25">
      <c r="B10" s="7" t="s">
        <v>3</v>
      </c>
    </row>
    <row r="11" spans="1:14" x14ac:dyDescent="0.25">
      <c r="B11" s="7"/>
    </row>
    <row r="12" spans="1:14" x14ac:dyDescent="0.25">
      <c r="B12" s="7" t="s">
        <v>4</v>
      </c>
    </row>
    <row r="13" spans="1:14" x14ac:dyDescent="0.25">
      <c r="B13" s="7"/>
    </row>
    <row r="14" spans="1:14" x14ac:dyDescent="0.25">
      <c r="B14" s="7" t="s">
        <v>5</v>
      </c>
    </row>
    <row r="15" spans="1:14" x14ac:dyDescent="0.25">
      <c r="B15" s="7"/>
    </row>
    <row r="16" spans="1:14" x14ac:dyDescent="0.25">
      <c r="B16" s="7" t="s">
        <v>6</v>
      </c>
    </row>
    <row r="17" spans="1:2" x14ac:dyDescent="0.25">
      <c r="B17" s="7"/>
    </row>
    <row r="18" spans="1:2" x14ac:dyDescent="0.25">
      <c r="B18" s="7" t="s">
        <v>7</v>
      </c>
    </row>
    <row r="19" spans="1:2" x14ac:dyDescent="0.25">
      <c r="B19" s="7"/>
    </row>
    <row r="20" spans="1:2" x14ac:dyDescent="0.25">
      <c r="B20" s="7" t="s">
        <v>8</v>
      </c>
    </row>
    <row r="21" spans="1:2" x14ac:dyDescent="0.25">
      <c r="B21" s="7"/>
    </row>
    <row r="22" spans="1:2" x14ac:dyDescent="0.25">
      <c r="B22" s="7" t="s">
        <v>9</v>
      </c>
    </row>
    <row r="23" spans="1:2" x14ac:dyDescent="0.25">
      <c r="B23" s="7"/>
    </row>
    <row r="24" spans="1:2" x14ac:dyDescent="0.25">
      <c r="B24" s="7" t="s">
        <v>10</v>
      </c>
    </row>
    <row r="25" spans="1:2" x14ac:dyDescent="0.25">
      <c r="B25" s="7"/>
    </row>
    <row r="26" spans="1:2" x14ac:dyDescent="0.25">
      <c r="B26" s="7" t="s">
        <v>11</v>
      </c>
    </row>
    <row r="27" spans="1:2" x14ac:dyDescent="0.25">
      <c r="B27" s="7"/>
    </row>
    <row r="28" spans="1:2" x14ac:dyDescent="0.25">
      <c r="B28" s="7" t="s">
        <v>12</v>
      </c>
    </row>
    <row r="29" spans="1:2" x14ac:dyDescent="0.25">
      <c r="B29" s="7"/>
    </row>
    <row r="31" spans="1:2" x14ac:dyDescent="0.25">
      <c r="A31" s="25"/>
      <c r="B31" s="23" t="s">
        <v>126</v>
      </c>
    </row>
    <row r="32" spans="1:2" x14ac:dyDescent="0.25">
      <c r="A32" s="25"/>
      <c r="B32"/>
    </row>
    <row r="33" spans="1:2" x14ac:dyDescent="0.25">
      <c r="A33" s="25"/>
      <c r="B33" s="23" t="s">
        <v>127</v>
      </c>
    </row>
    <row r="34" spans="1:2" x14ac:dyDescent="0.25">
      <c r="A34" s="25"/>
      <c r="B34"/>
    </row>
    <row r="35" spans="1:2" x14ac:dyDescent="0.25">
      <c r="A35" s="25"/>
      <c r="B35" s="23" t="s">
        <v>128</v>
      </c>
    </row>
    <row r="36" spans="1:2" x14ac:dyDescent="0.25">
      <c r="A36" s="25"/>
      <c r="B36"/>
    </row>
    <row r="37" spans="1:2" x14ac:dyDescent="0.25">
      <c r="A37" s="25"/>
      <c r="B37" s="23" t="s">
        <v>129</v>
      </c>
    </row>
    <row r="38" spans="1:2" x14ac:dyDescent="0.25">
      <c r="A38" s="25"/>
      <c r="B38"/>
    </row>
    <row r="39" spans="1:2" x14ac:dyDescent="0.25">
      <c r="A39" s="25"/>
      <c r="B39" s="23" t="s">
        <v>130</v>
      </c>
    </row>
    <row r="40" spans="1:2" x14ac:dyDescent="0.25">
      <c r="A40" s="25"/>
      <c r="B40"/>
    </row>
    <row r="41" spans="1:2" x14ac:dyDescent="0.25">
      <c r="A41" s="25"/>
      <c r="B41" s="23" t="s">
        <v>131</v>
      </c>
    </row>
    <row r="42" spans="1:2" x14ac:dyDescent="0.25">
      <c r="A42" s="25"/>
      <c r="B42"/>
    </row>
    <row r="43" spans="1:2" x14ac:dyDescent="0.25">
      <c r="A43" s="25"/>
      <c r="B43" s="23" t="s">
        <v>132</v>
      </c>
    </row>
    <row r="44" spans="1:2" x14ac:dyDescent="0.25">
      <c r="A44" s="25"/>
      <c r="B44"/>
    </row>
    <row r="45" spans="1:2" x14ac:dyDescent="0.25">
      <c r="A45" s="25"/>
      <c r="B45" s="23" t="s">
        <v>133</v>
      </c>
    </row>
    <row r="46" spans="1:2" x14ac:dyDescent="0.25">
      <c r="A46" s="25"/>
      <c r="B46"/>
    </row>
    <row r="47" spans="1:2" x14ac:dyDescent="0.25">
      <c r="A47" s="25"/>
      <c r="B47" s="23" t="s">
        <v>134</v>
      </c>
    </row>
    <row r="48" spans="1:2" x14ac:dyDescent="0.25">
      <c r="A48" s="25"/>
      <c r="B48"/>
    </row>
    <row r="49" spans="1:2" x14ac:dyDescent="0.25">
      <c r="A49" s="25"/>
      <c r="B49" s="23" t="s">
        <v>135</v>
      </c>
    </row>
    <row r="50" spans="1:2" x14ac:dyDescent="0.25">
      <c r="A50" s="25"/>
      <c r="B50"/>
    </row>
    <row r="51" spans="1:2" x14ac:dyDescent="0.25">
      <c r="A51" s="25"/>
      <c r="B51" s="23" t="s">
        <v>136</v>
      </c>
    </row>
    <row r="52" spans="1:2" x14ac:dyDescent="0.25">
      <c r="A52" s="25"/>
      <c r="B52"/>
    </row>
    <row r="53" spans="1:2" x14ac:dyDescent="0.25">
      <c r="A53" s="25"/>
      <c r="B53" t="s">
        <v>137</v>
      </c>
    </row>
    <row r="54" spans="1:2" x14ac:dyDescent="0.25">
      <c r="A54" s="25"/>
      <c r="B54"/>
    </row>
    <row r="55" spans="1:2" x14ac:dyDescent="0.25">
      <c r="A55" s="25"/>
      <c r="B55" s="23" t="s">
        <v>138</v>
      </c>
    </row>
    <row r="56" spans="1:2" x14ac:dyDescent="0.25">
      <c r="A56" s="25"/>
      <c r="B56"/>
    </row>
    <row r="57" spans="1:2" x14ac:dyDescent="0.25">
      <c r="A57" s="25"/>
      <c r="B57" s="23" t="s">
        <v>139</v>
      </c>
    </row>
    <row r="58" spans="1:2" x14ac:dyDescent="0.25">
      <c r="A58" s="25"/>
      <c r="B58"/>
    </row>
    <row r="59" spans="1:2" x14ac:dyDescent="0.25">
      <c r="A59" s="25"/>
      <c r="B59" s="23" t="s">
        <v>140</v>
      </c>
    </row>
    <row r="60" spans="1:2" x14ac:dyDescent="0.25">
      <c r="A60" s="25"/>
      <c r="B60"/>
    </row>
    <row r="61" spans="1:2" x14ac:dyDescent="0.25">
      <c r="A61" s="25"/>
      <c r="B61" s="23" t="s">
        <v>141</v>
      </c>
    </row>
    <row r="62" spans="1:2" x14ac:dyDescent="0.25">
      <c r="A62" s="25"/>
      <c r="B62"/>
    </row>
    <row r="63" spans="1:2" x14ac:dyDescent="0.25">
      <c r="A63" s="25"/>
      <c r="B63" s="23" t="s">
        <v>142</v>
      </c>
    </row>
    <row r="64" spans="1:2" x14ac:dyDescent="0.25">
      <c r="A64" s="25"/>
      <c r="B64"/>
    </row>
    <row r="65" spans="1:2" x14ac:dyDescent="0.25">
      <c r="A65" s="25"/>
      <c r="B65" s="23" t="s">
        <v>143</v>
      </c>
    </row>
    <row r="66" spans="1:2" x14ac:dyDescent="0.25">
      <c r="A66" s="25"/>
      <c r="B66"/>
    </row>
    <row r="67" spans="1:2" x14ac:dyDescent="0.25">
      <c r="A67" s="24"/>
      <c r="B67" s="23" t="s">
        <v>144</v>
      </c>
    </row>
    <row r="68" spans="1:2" x14ac:dyDescent="0.25">
      <c r="A68" s="25"/>
      <c r="B68"/>
    </row>
    <row r="69" spans="1:2" x14ac:dyDescent="0.25">
      <c r="A69" s="25"/>
      <c r="B69" s="23" t="s">
        <v>145</v>
      </c>
    </row>
    <row r="70" spans="1:2" x14ac:dyDescent="0.25">
      <c r="A70" s="25"/>
      <c r="B70"/>
    </row>
    <row r="71" spans="1:2" x14ac:dyDescent="0.25">
      <c r="A71" s="25"/>
      <c r="B71" s="23" t="s">
        <v>146</v>
      </c>
    </row>
    <row r="72" spans="1:2" x14ac:dyDescent="0.25">
      <c r="A72" s="25"/>
      <c r="B72"/>
    </row>
    <row r="73" spans="1:2" x14ac:dyDescent="0.25">
      <c r="A73" s="25"/>
      <c r="B73" s="23" t="s">
        <v>147</v>
      </c>
    </row>
    <row r="74" spans="1:2" x14ac:dyDescent="0.25">
      <c r="A74" s="25"/>
      <c r="B74"/>
    </row>
    <row r="75" spans="1:2" x14ac:dyDescent="0.25">
      <c r="A75" s="25"/>
      <c r="B75" s="23" t="s">
        <v>148</v>
      </c>
    </row>
    <row r="77" spans="1:2" x14ac:dyDescent="0.25">
      <c r="B77" s="19" t="s">
        <v>186</v>
      </c>
    </row>
    <row r="79" spans="1:2" x14ac:dyDescent="0.25">
      <c r="B79" s="23" t="s">
        <v>267</v>
      </c>
    </row>
  </sheetData>
  <hyperlinks>
    <hyperlink ref="I3" r:id="rId1"/>
    <hyperlink ref="B31" r:id="rId2" display="https://world-masters-athletics.com/records/"/>
    <hyperlink ref="B33" r:id="rId3" display="http://masterstrackandfield.org/"/>
    <hyperlink ref="B35" r:id="rId4" display="http://mastershistory.org/masters-meet-and-club-records/"/>
    <hyperlink ref="B37" r:id="rId5" display="http://mastershistory.org/archives/usatf-championship-meet-programs/"/>
    <hyperlink ref="B39" r:id="rId6" display="http://mastershistory.org/archives/usatf-championship-meet-programs/"/>
    <hyperlink ref="B41" r:id="rId7" display="http://mastershistory.org/archives/international-masters-meet-programs/"/>
    <hyperlink ref="B43" r:id="rId8" display="http://mastershistory.org/archives/international-masters-meet-programs/"/>
    <hyperlink ref="B45" r:id="rId9" display="http://www.mastershistory.org/International-Programs/1974-06-Canada-Championships.pdf"/>
    <hyperlink ref="B47" r:id="rId10" display="https://en.wikipedia.org/wiki/Category:Masters_athletics_world_record_progressions"/>
    <hyperlink ref="B49" r:id="rId11" display="https://en.wikipedia.org/wiki/List_of_United_States_records_in_masters_athletics"/>
    <hyperlink ref="B51" r:id="rId12" display="http://mastershistory.org/masters-us-records-progressions/"/>
    <hyperlink ref="B55" r:id="rId13" display="http://mastershistory.org/newsletters-and-magazines/"/>
    <hyperlink ref="B57" r:id="rId14" display="http://mastershistory.org/newsletters-and-magazines/"/>
    <hyperlink ref="B59" r:id="rId15" display="http://mastershistory.org/national-masters-news/"/>
    <hyperlink ref="B61" r:id="rId16" display="http://mastershistory.org/norcal-running-review-2/"/>
    <hyperlink ref="B63" r:id="rId17" display="http://mastershistory.org/archives/miscellaneous-documents-and-clips/"/>
    <hyperlink ref="B65" r:id="rId18" display="http://mastershistory.org/archives/san-fernando-valley-tc-newsletters/"/>
    <hyperlink ref="B67" r:id="rId19" display="http://mastershistory.org/unofficial-records-single-age-records-peter-mundle/"/>
    <hyperlink ref="B69" r:id="rId20" display="http://mastershistory.org/archives/usmitt-newsletters-of-the-1970s/"/>
    <hyperlink ref="B71" r:id="rId21" display="http://mastershistory.org/archives/veteris-magazine-covering-world-masters-track/"/>
    <hyperlink ref="B73" r:id="rId22" display="http://mastershistory.org/archives/wava-newsletters-1-7/"/>
    <hyperlink ref="B75" r:id="rId23" display="http://www.mastersathletics.net/"/>
    <hyperlink ref="B79" r:id="rId24" display="http://mastershistory.org/bob-boalsoutheastern-u-s-masters-track-field-meet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Sprint Hurdles - Men</vt:lpstr>
      <vt:lpstr>Men's Hurdle Standards</vt:lpstr>
      <vt:lpstr>Exhibition</vt:lpstr>
      <vt:lpstr>DOB</vt:lpstr>
      <vt:lpstr>Sprint Hurdles - Women</vt:lpstr>
      <vt:lpstr>'Sprint Hurdles - Men'!Print_Area</vt:lpstr>
      <vt:lpstr>'Sprint Hurdles - Men'!Print_Titles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2020-09-28T05:37:43Z</cp:lastPrinted>
  <dcterms:created xsi:type="dcterms:W3CDTF">2020-04-16T03:54:27Z</dcterms:created>
  <dcterms:modified xsi:type="dcterms:W3CDTF">2020-09-28T05:38:22Z</dcterms:modified>
</cp:coreProperties>
</file>